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drawings/drawing5.xml" ContentType="application/vnd.openxmlformats-officedocument.drawing+xml"/>
  <Override PartName="/xl/embeddings/oleObject4.bin" ContentType="application/vnd.openxmlformats-officedocument.oleObject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filterPrivacy="1"/>
  <xr:revisionPtr revIDLastSave="0" documentId="13_ncr:1_{7E41DCA0-94C1-47B0-9F1A-10E3301AF1B9}" xr6:coauthVersionLast="47" xr6:coauthVersionMax="47" xr10:uidLastSave="{00000000-0000-0000-0000-000000000000}"/>
  <bookViews>
    <workbookView xWindow="-120" yWindow="-120" windowWidth="20730" windowHeight="11160" tabRatio="957" xr2:uid="{00000000-000D-0000-FFFF-FFFF00000000}"/>
  </bookViews>
  <sheets>
    <sheet name="PLANILHA ORÇAMENTARIA" sheetId="1" r:id="rId1"/>
    <sheet name="CRONOGRAMA" sheetId="9" r:id="rId2"/>
    <sheet name="CRONOGRAMA REFORMA" sheetId="21" state="hidden" r:id="rId3"/>
    <sheet name="COMPOSICOES" sheetId="15" r:id="rId4"/>
    <sheet name="COTAÇÕES" sheetId="26" r:id="rId5"/>
    <sheet name="BDI" sheetId="11" r:id="rId6"/>
  </sheets>
  <externalReferences>
    <externalReference r:id="rId7"/>
    <externalReference r:id="rId8"/>
    <externalReference r:id="rId9"/>
  </externalReferences>
  <definedNames>
    <definedName name="_xlnm._FilterDatabase" localSheetId="0" hidden="1">'PLANILHA ORÇAMENTARIA'!$B$17:$J$87</definedName>
    <definedName name="_xlnm.Print_Area" localSheetId="5">BDI!$B$2:$E$35</definedName>
    <definedName name="_xlnm.Print_Area" localSheetId="3">COMPOSICOES!$B$1:$J$118</definedName>
    <definedName name="_xlnm.Print_Area" localSheetId="4">COTAÇÕES!$B$1:$G$47</definedName>
    <definedName name="_xlnm.Print_Area" localSheetId="1">CRONOGRAMA!$B$2:$O$35</definedName>
    <definedName name="_xlnm.Print_Area" localSheetId="2">'CRONOGRAMA REFORMA'!$B$2:$K$17</definedName>
    <definedName name="_xlnm.Print_Area" localSheetId="0">'PLANILHA ORÇAMENTARIA'!$B$2:$J$103</definedName>
    <definedName name="BDI">BDI!$E$33</definedName>
    <definedName name="JR_PAGE_ANCHOR_0_1" localSheetId="3">[1]ORCAMENTO!#REF!</definedName>
    <definedName name="JR_PAGE_ANCHOR_0_1" localSheetId="4">[1]ORCAMENTO!#REF!</definedName>
    <definedName name="JR_PAGE_ANCHOR_0_1" localSheetId="2">#REF!</definedName>
    <definedName name="JR_PAGE_ANCHOR_0_1">'PLANILHA ORÇAMENTARIA'!#REF!</definedName>
    <definedName name="JR_PAGE_ANCHOR_1_1" localSheetId="3">#REF!</definedName>
    <definedName name="JR_PAGE_ANCHOR_1_1" localSheetId="4">#REF!</definedName>
    <definedName name="JR_PAGE_ANCHOR_1_1" localSheetId="2">#REF!</definedName>
    <definedName name="JR_PAGE_ANCHOR_1_1">#REF!</definedName>
    <definedName name="JR_PAGE_ANCHOR_10_1" localSheetId="3">[1]BDI!#REF!</definedName>
    <definedName name="JR_PAGE_ANCHOR_10_1" localSheetId="4">[1]BDI!#REF!</definedName>
    <definedName name="JR_PAGE_ANCHOR_10_1" localSheetId="2">[2]BDI!#REF!</definedName>
    <definedName name="JR_PAGE_ANCHOR_10_1">BDI!#REF!</definedName>
    <definedName name="JR_PAGE_ANCHOR_11_1" localSheetId="3">'[1]ENCARGOS SOCIAIS'!#REF!</definedName>
    <definedName name="JR_PAGE_ANCHOR_11_1" localSheetId="4">'[1]ENCARGOS SOCIAIS'!#REF!</definedName>
    <definedName name="JR_PAGE_ANCHOR_11_1" localSheetId="2">'[2]ENCARGOS SOCIAIS'!#REF!</definedName>
    <definedName name="JR_PAGE_ANCHOR_11_1">#REF!</definedName>
    <definedName name="JR_PAGE_ANCHOR_2_1" localSheetId="3">#REF!</definedName>
    <definedName name="JR_PAGE_ANCHOR_2_1" localSheetId="4">#REF!</definedName>
    <definedName name="JR_PAGE_ANCHOR_2_1" localSheetId="2">#REF!</definedName>
    <definedName name="JR_PAGE_ANCHOR_2_1">#REF!</definedName>
    <definedName name="JR_PAGE_ANCHOR_3_1" localSheetId="3">#REF!</definedName>
    <definedName name="JR_PAGE_ANCHOR_3_1" localSheetId="4">#REF!</definedName>
    <definedName name="JR_PAGE_ANCHOR_3_1" localSheetId="2">#REF!</definedName>
    <definedName name="JR_PAGE_ANCHOR_3_1">#REF!</definedName>
    <definedName name="JR_PAGE_ANCHOR_4_1" localSheetId="3">#REF!</definedName>
    <definedName name="JR_PAGE_ANCHOR_4_1" localSheetId="4">#REF!</definedName>
    <definedName name="JR_PAGE_ANCHOR_4_1" localSheetId="2">#REF!</definedName>
    <definedName name="JR_PAGE_ANCHOR_4_1">#REF!</definedName>
    <definedName name="JR_PAGE_ANCHOR_5_1" localSheetId="3">#REF!</definedName>
    <definedName name="JR_PAGE_ANCHOR_5_1" localSheetId="4">#REF!</definedName>
    <definedName name="JR_PAGE_ANCHOR_5_1" localSheetId="2">#REF!</definedName>
    <definedName name="JR_PAGE_ANCHOR_5_1">#REF!</definedName>
    <definedName name="JR_PAGE_ANCHOR_6_1" localSheetId="3">#REF!</definedName>
    <definedName name="JR_PAGE_ANCHOR_6_1" localSheetId="4">#REF!</definedName>
    <definedName name="JR_PAGE_ANCHOR_6_1" localSheetId="2">#REF!</definedName>
    <definedName name="JR_PAGE_ANCHOR_6_1">#REF!</definedName>
    <definedName name="JR_PAGE_ANCHOR_7_1" localSheetId="3">#REF!</definedName>
    <definedName name="JR_PAGE_ANCHOR_7_1" localSheetId="4">#REF!</definedName>
    <definedName name="JR_PAGE_ANCHOR_7_1" localSheetId="2">#REF!</definedName>
    <definedName name="JR_PAGE_ANCHOR_7_1">#REF!</definedName>
    <definedName name="JR_PAGE_ANCHOR_8_1" localSheetId="3">[1]CRONOGRAMA!#REF!</definedName>
    <definedName name="JR_PAGE_ANCHOR_8_1" localSheetId="4">[1]CRONOGRAMA!#REF!</definedName>
    <definedName name="JR_PAGE_ANCHOR_8_1" localSheetId="2">'CRONOGRAMA REFORMA'!#REF!</definedName>
    <definedName name="JR_PAGE_ANCHOR_8_1">CRONOGRAMA!#REF!</definedName>
    <definedName name="JR_PAGE_ANCHOR_9_1" localSheetId="3">#REF!</definedName>
    <definedName name="JR_PAGE_ANCHOR_9_1" localSheetId="4">#REF!</definedName>
    <definedName name="JR_PAGE_ANCHOR_9_1" localSheetId="2">#REF!</definedName>
    <definedName name="JR_PAGE_ANCHOR_9_1">#REF!</definedName>
    <definedName name="PREÇO">'[3]Lista Preço'!#REF!</definedName>
    <definedName name="sinapi">#REF!</definedName>
    <definedName name="_xlnm.Print_Titles" localSheetId="3">COMPOSICOES!$1:$12</definedName>
    <definedName name="_xlnm.Print_Titles" localSheetId="4">COTAÇÕES!$1:$12</definedName>
    <definedName name="_xlnm.Print_Titles" localSheetId="1">CRONOGRAMA!$2:$15</definedName>
    <definedName name="_xlnm.Print_Titles" localSheetId="2">'CRONOGRAMA REFORMA'!$2:$18</definedName>
    <definedName name="_xlnm.Print_Titles" localSheetId="0">'PLANILHA ORÇAMENTARIA'!$2:$17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9" i="26" l="1"/>
  <c r="I92" i="1"/>
  <c r="J27" i="1"/>
  <c r="J26" i="1"/>
  <c r="E33" i="11"/>
  <c r="O32" i="9" l="1"/>
  <c r="O30" i="9"/>
  <c r="O28" i="9"/>
  <c r="O26" i="9"/>
  <c r="O24" i="9"/>
  <c r="O22" i="9"/>
  <c r="O20" i="9"/>
  <c r="O18" i="9"/>
  <c r="O16" i="9"/>
  <c r="C32" i="9"/>
  <c r="C30" i="9"/>
  <c r="C28" i="9"/>
  <c r="C26" i="9"/>
  <c r="C24" i="9"/>
  <c r="C22" i="9"/>
  <c r="C20" i="9"/>
  <c r="C18" i="9"/>
  <c r="C16" i="9"/>
  <c r="G97" i="15"/>
  <c r="F106" i="15" l="1"/>
  <c r="J102" i="15"/>
  <c r="G108" i="15" s="1"/>
  <c r="I97" i="15"/>
  <c r="J97" i="15" s="1"/>
  <c r="J98" i="15" s="1"/>
  <c r="I92" i="15"/>
  <c r="J92" i="15" s="1"/>
  <c r="J91" i="15"/>
  <c r="I91" i="15"/>
  <c r="F74" i="15"/>
  <c r="J70" i="15"/>
  <c r="G76" i="15" s="1"/>
  <c r="I65" i="15"/>
  <c r="J65" i="15" s="1"/>
  <c r="I64" i="15"/>
  <c r="J64" i="15" s="1"/>
  <c r="I63" i="15"/>
  <c r="J63" i="15" s="1"/>
  <c r="I62" i="15"/>
  <c r="J62" i="15" s="1"/>
  <c r="I57" i="15"/>
  <c r="J57" i="15" s="1"/>
  <c r="I56" i="15"/>
  <c r="J56" i="15" s="1"/>
  <c r="I22" i="15"/>
  <c r="I21" i="15"/>
  <c r="I30" i="15"/>
  <c r="J30" i="15" s="1"/>
  <c r="J94" i="15" l="1"/>
  <c r="G106" i="15" s="1"/>
  <c r="G110" i="15" s="1"/>
  <c r="G111" i="15" s="1"/>
  <c r="G107" i="15"/>
  <c r="J66" i="15"/>
  <c r="G75" i="15" s="1"/>
  <c r="J59" i="15"/>
  <c r="G74" i="15" s="1"/>
  <c r="G78" i="15" s="1"/>
  <c r="G79" i="15" s="1"/>
  <c r="G112" i="15" l="1"/>
  <c r="G80" i="15"/>
  <c r="H74" i="1" s="1"/>
  <c r="H75" i="1" l="1"/>
  <c r="G34" i="1" l="1"/>
  <c r="G35" i="1" s="1"/>
  <c r="G32" i="1"/>
  <c r="J11" i="15"/>
  <c r="F46" i="15" l="1"/>
  <c r="F113" i="15"/>
  <c r="G113" i="15" s="1"/>
  <c r="G114" i="15" s="1"/>
  <c r="F81" i="15"/>
  <c r="G81" i="15" s="1"/>
  <c r="G82" i="15" s="1"/>
  <c r="I29" i="15" l="1"/>
  <c r="J29" i="15" s="1"/>
  <c r="J22" i="15"/>
  <c r="J21" i="15"/>
  <c r="I27" i="15"/>
  <c r="F39" i="15"/>
  <c r="J35" i="15"/>
  <c r="G41" i="15" s="1"/>
  <c r="I28" i="15"/>
  <c r="J28" i="15" s="1"/>
  <c r="J27" i="15"/>
  <c r="J24" i="15" l="1"/>
  <c r="G39" i="15" s="1"/>
  <c r="G43" i="15" s="1"/>
  <c r="G44" i="15" s="1"/>
  <c r="J31" i="15"/>
  <c r="G40" i="15" s="1"/>
  <c r="G14" i="1"/>
  <c r="I48" i="1" l="1"/>
  <c r="J48" i="1" s="1"/>
  <c r="I50" i="1"/>
  <c r="J50" i="1" s="1"/>
  <c r="I49" i="1"/>
  <c r="J49" i="1" s="1"/>
  <c r="I46" i="1"/>
  <c r="J46" i="1" s="1"/>
  <c r="I47" i="1"/>
  <c r="J47" i="1" s="1"/>
  <c r="G45" i="15"/>
  <c r="H73" i="1" s="1"/>
  <c r="I73" i="1" s="1"/>
  <c r="J73" i="1" s="1"/>
  <c r="I71" i="1"/>
  <c r="J71" i="1" s="1"/>
  <c r="I67" i="1"/>
  <c r="J67" i="1" s="1"/>
  <c r="I58" i="1"/>
  <c r="J58" i="1" s="1"/>
  <c r="I57" i="1"/>
  <c r="J57" i="1" s="1"/>
  <c r="I63" i="1"/>
  <c r="J63" i="1" s="1"/>
  <c r="I70" i="1"/>
  <c r="J70" i="1" s="1"/>
  <c r="I65" i="1"/>
  <c r="J65" i="1" s="1"/>
  <c r="I59" i="1"/>
  <c r="J59" i="1" s="1"/>
  <c r="I54" i="1"/>
  <c r="J54" i="1" s="1"/>
  <c r="I53" i="1"/>
  <c r="J53" i="1" s="1"/>
  <c r="I74" i="1"/>
  <c r="J74" i="1" s="1"/>
  <c r="I69" i="1"/>
  <c r="J69" i="1" s="1"/>
  <c r="I64" i="1"/>
  <c r="J64" i="1" s="1"/>
  <c r="I60" i="1"/>
  <c r="J60" i="1" s="1"/>
  <c r="I55" i="1"/>
  <c r="J55" i="1" s="1"/>
  <c r="I68" i="1"/>
  <c r="J68" i="1" s="1"/>
  <c r="I61" i="1"/>
  <c r="J61" i="1" s="1"/>
  <c r="I76" i="1"/>
  <c r="J76" i="1" s="1"/>
  <c r="I75" i="1"/>
  <c r="J75" i="1" s="1"/>
  <c r="I38" i="1"/>
  <c r="J38" i="1" s="1"/>
  <c r="I42" i="1"/>
  <c r="J42" i="1" s="1"/>
  <c r="I31" i="1"/>
  <c r="J31" i="1" s="1"/>
  <c r="I35" i="1"/>
  <c r="J35" i="1" s="1"/>
  <c r="I39" i="1"/>
  <c r="J39" i="1" s="1"/>
  <c r="I43" i="1"/>
  <c r="J43" i="1" s="1"/>
  <c r="I32" i="1"/>
  <c r="J32" i="1" s="1"/>
  <c r="I40" i="1"/>
  <c r="J40" i="1" s="1"/>
  <c r="I44" i="1"/>
  <c r="J44" i="1" s="1"/>
  <c r="I37" i="1"/>
  <c r="J37" i="1" s="1"/>
  <c r="I41" i="1"/>
  <c r="J41" i="1" s="1"/>
  <c r="I36" i="1"/>
  <c r="J36" i="1" s="1"/>
  <c r="I30" i="1"/>
  <c r="J30" i="1" s="1"/>
  <c r="I27" i="1"/>
  <c r="I23" i="1"/>
  <c r="J23" i="1" s="1"/>
  <c r="I90" i="1"/>
  <c r="J90" i="1" s="1"/>
  <c r="I94" i="1"/>
  <c r="J94" i="1" s="1"/>
  <c r="I78" i="1"/>
  <c r="J78" i="1" s="1"/>
  <c r="I79" i="1"/>
  <c r="J79" i="1" s="1"/>
  <c r="I20" i="1"/>
  <c r="J20" i="1" s="1"/>
  <c r="I21" i="1"/>
  <c r="J21" i="1" s="1"/>
  <c r="I88" i="1"/>
  <c r="J88" i="1" s="1"/>
  <c r="J92" i="1"/>
  <c r="I84" i="1"/>
  <c r="J84" i="1" s="1"/>
  <c r="I80" i="1"/>
  <c r="J80" i="1" s="1"/>
  <c r="I91" i="1"/>
  <c r="J91" i="1" s="1"/>
  <c r="I22" i="1"/>
  <c r="J22" i="1" s="1"/>
  <c r="I89" i="1"/>
  <c r="J89" i="1" s="1"/>
  <c r="I93" i="1"/>
  <c r="J93" i="1" s="1"/>
  <c r="I85" i="1"/>
  <c r="J85" i="1" s="1"/>
  <c r="I81" i="1"/>
  <c r="J81" i="1" s="1"/>
  <c r="I24" i="1"/>
  <c r="J24" i="1" s="1"/>
  <c r="I26" i="1"/>
  <c r="I83" i="1"/>
  <c r="J83" i="1" s="1"/>
  <c r="I87" i="1"/>
  <c r="J87" i="1" s="1"/>
  <c r="I19" i="1"/>
  <c r="J19" i="1" s="1"/>
  <c r="I34" i="1"/>
  <c r="J34" i="1" s="1"/>
  <c r="I29" i="1"/>
  <c r="J29" i="1" s="1"/>
  <c r="J45" i="1" l="1"/>
  <c r="D24" i="9" s="1"/>
  <c r="J52" i="1"/>
  <c r="J72" i="1"/>
  <c r="J56" i="1"/>
  <c r="J66" i="1"/>
  <c r="J62" i="1"/>
  <c r="J86" i="1"/>
  <c r="D32" i="9" s="1"/>
  <c r="J82" i="1"/>
  <c r="D30" i="9" s="1"/>
  <c r="J33" i="1"/>
  <c r="D22" i="9" s="1"/>
  <c r="J28" i="1"/>
  <c r="D20" i="9" s="1"/>
  <c r="G46" i="15"/>
  <c r="G47" i="15" s="1"/>
  <c r="J18" i="1"/>
  <c r="D16" i="9" l="1"/>
  <c r="E17" i="9" s="1"/>
  <c r="G23" i="9"/>
  <c r="H23" i="9"/>
  <c r="M31" i="9"/>
  <c r="N31" i="9"/>
  <c r="L31" i="9"/>
  <c r="M33" i="9"/>
  <c r="N33" i="9"/>
  <c r="E25" i="9"/>
  <c r="H25" i="9"/>
  <c r="F25" i="9"/>
  <c r="G25" i="9"/>
  <c r="J51" i="1"/>
  <c r="J25" i="1"/>
  <c r="D18" i="9" s="1"/>
  <c r="H21" i="9"/>
  <c r="J77" i="1"/>
  <c r="D28" i="9" s="1"/>
  <c r="L29" i="9" s="1"/>
  <c r="H34" i="9" l="1"/>
  <c r="O17" i="9"/>
  <c r="J97" i="1"/>
  <c r="O25" i="9"/>
  <c r="F19" i="9"/>
  <c r="G19" i="9"/>
  <c r="O33" i="9"/>
  <c r="O31" i="9"/>
  <c r="N29" i="9"/>
  <c r="M29" i="9"/>
  <c r="D26" i="9"/>
  <c r="J27" i="9" s="1"/>
  <c r="G21" i="9"/>
  <c r="F21" i="9"/>
  <c r="E19" i="9"/>
  <c r="E34" i="9" s="1"/>
  <c r="I23" i="9"/>
  <c r="I34" i="9" s="1"/>
  <c r="G34" i="9" l="1"/>
  <c r="F34" i="9"/>
  <c r="N27" i="9"/>
  <c r="N34" i="9" s="1"/>
  <c r="K27" i="9"/>
  <c r="K34" i="9" s="1"/>
  <c r="L27" i="9"/>
  <c r="L34" i="9" s="1"/>
  <c r="M27" i="9"/>
  <c r="M34" i="9" s="1"/>
  <c r="O29" i="9"/>
  <c r="O21" i="9"/>
  <c r="J23" i="9"/>
  <c r="J34" i="9" s="1"/>
  <c r="D34" i="9"/>
  <c r="O27" i="9" l="1"/>
  <c r="O23" i="9"/>
  <c r="O19" i="9"/>
  <c r="E35" i="9"/>
  <c r="O34" i="9" l="1"/>
  <c r="F35" i="9"/>
  <c r="G35" i="9" s="1"/>
  <c r="H35" i="9" s="1"/>
  <c r="I35" i="9" l="1"/>
  <c r="J35" i="9" s="1"/>
  <c r="K35" i="9" s="1"/>
  <c r="L35" i="9" s="1"/>
  <c r="M35" i="9" s="1"/>
  <c r="N35" i="9" s="1"/>
</calcChain>
</file>

<file path=xl/sharedStrings.xml><?xml version="1.0" encoding="utf-8"?>
<sst xmlns="http://schemas.openxmlformats.org/spreadsheetml/2006/main" count="573" uniqueCount="299">
  <si>
    <t>PREFEITURA MUNICIPAL DE SÃO MATEUS
Estado do Espírito Santo
Secretaria Municipal de Obras, Infraestrutura e Transporte
Departamento Engenharia</t>
  </si>
  <si>
    <t>% BDI =</t>
  </si>
  <si>
    <t>PLANILHA ORÇAMENTÁRIA</t>
  </si>
  <si>
    <t>Endereço: Av. José Tozze, no 2.220 - Centro - São Mateus</t>
  </si>
  <si>
    <r>
      <rPr>
        <sz val="11"/>
        <rFont val="Calibri"/>
        <family val="2"/>
      </rPr>
      <t>ITEM</t>
    </r>
  </si>
  <si>
    <r>
      <rPr>
        <sz val="11"/>
        <rFont val="Calibri"/>
        <family val="2"/>
      </rPr>
      <t>CÓDIGO</t>
    </r>
  </si>
  <si>
    <r>
      <rPr>
        <sz val="11"/>
        <rFont val="Calibri"/>
        <family val="2"/>
      </rPr>
      <t>DESCRIÇÃO</t>
    </r>
  </si>
  <si>
    <r>
      <rPr>
        <sz val="11"/>
        <rFont val="Calibri"/>
        <family val="2"/>
      </rPr>
      <t>FONTE</t>
    </r>
  </si>
  <si>
    <r>
      <rPr>
        <sz val="11"/>
        <rFont val="Calibri"/>
        <family val="2"/>
      </rPr>
      <t>UND</t>
    </r>
  </si>
  <si>
    <t>QUANT</t>
  </si>
  <si>
    <r>
      <rPr>
        <sz val="11"/>
        <rFont val="Calibri"/>
        <family val="2"/>
      </rPr>
      <t>PREÇO
UNITÁRIO R$</t>
    </r>
  </si>
  <si>
    <t>PREÇO
UNITÁRIO C/ BDI R$</t>
  </si>
  <si>
    <r>
      <rPr>
        <sz val="11"/>
        <rFont val="Calibri"/>
        <family val="2"/>
      </rPr>
      <t>PREÇO
TOTAL R$</t>
    </r>
  </si>
  <si>
    <t>UN</t>
  </si>
  <si>
    <t>VALOR TOTAL DA OBRA</t>
  </si>
  <si>
    <r>
      <t>Município</t>
    </r>
    <r>
      <rPr>
        <sz val="10"/>
        <rFont val="Arial"/>
        <family val="2"/>
      </rPr>
      <t>: São Mateus / ES</t>
    </r>
  </si>
  <si>
    <r>
      <t>Endereço</t>
    </r>
    <r>
      <rPr>
        <sz val="10"/>
        <rFont val="Arial"/>
        <family val="2"/>
      </rPr>
      <t>: Av. José Tozze, no 2.220 - Centro</t>
    </r>
  </si>
  <si>
    <t>CRONOGRAMA FÍSICO / FINANCEIRO</t>
  </si>
  <si>
    <r>
      <rPr>
        <b/>
        <sz val="10"/>
        <rFont val="Arial"/>
        <family val="2"/>
      </rPr>
      <t>ITEM</t>
    </r>
  </si>
  <si>
    <r>
      <rPr>
        <b/>
        <sz val="10"/>
        <rFont val="Arial"/>
        <family val="2"/>
      </rPr>
      <t>DESCRIÇÃO</t>
    </r>
  </si>
  <si>
    <r>
      <rPr>
        <b/>
        <sz val="10"/>
        <rFont val="Arial"/>
        <family val="2"/>
      </rPr>
      <t>VALOR (R$)</t>
    </r>
  </si>
  <si>
    <r>
      <rPr>
        <b/>
        <sz val="10"/>
        <rFont val="Arial"/>
        <family val="2"/>
      </rPr>
      <t>Total parcela</t>
    </r>
  </si>
  <si>
    <t>TOTAL</t>
  </si>
  <si>
    <t>ITEM</t>
  </si>
  <si>
    <t>m²</t>
  </si>
  <si>
    <t>m</t>
  </si>
  <si>
    <t>BDI</t>
  </si>
  <si>
    <t>DEMONSTRATIVO BDI</t>
  </si>
  <si>
    <t>VALOR</t>
  </si>
  <si>
    <t>Administração Central</t>
  </si>
  <si>
    <t>Lucro</t>
  </si>
  <si>
    <t>PIS</t>
  </si>
  <si>
    <t>COFINS</t>
  </si>
  <si>
    <t>FÓRMULA</t>
  </si>
  <si>
    <t>TOTAL DO BDI</t>
  </si>
  <si>
    <t>H</t>
  </si>
  <si>
    <t>Enc. Sociais:</t>
  </si>
  <si>
    <t>Prazo:</t>
  </si>
  <si>
    <t>COMPOSIÇÕES</t>
  </si>
  <si>
    <t xml:space="preserve">Mês :   </t>
  </si>
  <si>
    <t>Ano:</t>
  </si>
  <si>
    <t>Item:</t>
  </si>
  <si>
    <t>Serviço :</t>
  </si>
  <si>
    <t>Comp - 01</t>
  </si>
  <si>
    <t>Descrição :</t>
  </si>
  <si>
    <t>Unidade :</t>
  </si>
  <si>
    <t>MÃO DE OBRA</t>
  </si>
  <si>
    <t>Unid</t>
  </si>
  <si>
    <t>Código</t>
  </si>
  <si>
    <t>Coefic.</t>
  </si>
  <si>
    <t>C. Prod.</t>
  </si>
  <si>
    <t>Pr. Prod.</t>
  </si>
  <si>
    <t>Pr. Unit. Improd.</t>
  </si>
  <si>
    <t>Pr. Unit.</t>
  </si>
  <si>
    <t>Subtotal</t>
  </si>
  <si>
    <t>SubTotal:</t>
  </si>
  <si>
    <t>MATERIAL</t>
  </si>
  <si>
    <t>EQUIPAMENTO</t>
  </si>
  <si>
    <t>RESUMO</t>
  </si>
  <si>
    <t>DISCRIMINAÇÃO</t>
  </si>
  <si>
    <t>TAXA(%)</t>
  </si>
  <si>
    <t>VALORES</t>
  </si>
  <si>
    <t>Mão-de-Obra(A)</t>
  </si>
  <si>
    <t>Materiais(B)</t>
  </si>
  <si>
    <t>Equipamentos(C)</t>
  </si>
  <si>
    <t>Produção da Equipe(D)</t>
  </si>
  <si>
    <t>Custo Horário Total(A+C)</t>
  </si>
  <si>
    <t>Custo Unitário da Execução[(A/D)+(C/D)] = E</t>
  </si>
  <si>
    <t>Custo Direto Total(B+E)</t>
  </si>
  <si>
    <t>Bonificações e Despesas Indiretas - BDI</t>
  </si>
  <si>
    <t>CUSTO UNITÁRIO (Adotado)</t>
  </si>
  <si>
    <t>Comp - 02</t>
  </si>
  <si>
    <t>Rede de água com padrão de entrada d'água diâm. 3/4", conf. espec. CESAN, incl. tubos e conexões para alimentação, distribuição, extravasor e limpeza, cons. o padrão a 25m, conf. projeto (1 utilização)</t>
  </si>
  <si>
    <t>und</t>
  </si>
  <si>
    <t>REFORMA DA UNIDADE DE SAÚDE 3</t>
  </si>
  <si>
    <r>
      <t>Obra</t>
    </r>
    <r>
      <rPr>
        <sz val="10"/>
        <rFont val="Arial"/>
        <family val="2"/>
      </rPr>
      <t>: Reforma da Unidade de Saude 3</t>
    </r>
  </si>
  <si>
    <t>DER</t>
  </si>
  <si>
    <t>Placa de obra nas dimensões de 2.0 x 4.0 m, padrão IOPES</t>
  </si>
  <si>
    <t>ms</t>
  </si>
  <si>
    <t>Tapume madeira compensada resinada e= 12mm h=2,20m, estr. c/ mad reflorest., incl mont, pintura esmalte sint, adesivo "IOPES" 60x60cm a cada 10m e faixas c/ pintura esmalte sintético nas cores azul c/ h=30cm e rosa c/ h=10cm</t>
  </si>
  <si>
    <t>Lastro regularizado e impermeabilizado de concreto não estrutural, espessura de 8 cm</t>
  </si>
  <si>
    <t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t>
  </si>
  <si>
    <t>m³</t>
  </si>
  <si>
    <t>SERVIÇOS PRELIMINARES</t>
  </si>
  <si>
    <t>CENTRO DE DISTRIBUIÇÃO</t>
  </si>
  <si>
    <t>DISJUNTORES</t>
  </si>
  <si>
    <t>CABOS E FIOS (CONDUTORES)</t>
  </si>
  <si>
    <t>ILUMINAÇÃO</t>
  </si>
  <si>
    <t>UND</t>
  </si>
  <si>
    <t>Rede de esgoto, contendo fossa e filtro, inclusive tubos e conexões de ligação entre caixas, considerando distância de 25m, conforme projeto (1 utilização)</t>
  </si>
  <si>
    <t>LEIS SOCIAIS:       157,27%</t>
  </si>
  <si>
    <t>Comp - 03</t>
  </si>
  <si>
    <t>1.1</t>
  </si>
  <si>
    <t>3.1</t>
  </si>
  <si>
    <t>3.2</t>
  </si>
  <si>
    <t>4.1</t>
  </si>
  <si>
    <t>4.2</t>
  </si>
  <si>
    <t>5.2</t>
  </si>
  <si>
    <t>5.3</t>
  </si>
  <si>
    <t>5.4</t>
  </si>
  <si>
    <t>6.1</t>
  </si>
  <si>
    <t>7.1</t>
  </si>
  <si>
    <t>8.2</t>
  </si>
  <si>
    <t>9.1</t>
  </si>
  <si>
    <t>9.2</t>
  </si>
  <si>
    <t>5.1</t>
  </si>
  <si>
    <t>Rede de luz, incl. padrão entrada de energia trifás., cabo de ligação até barracões, quadro de distrib., disj. e chave de força (quando necessário), cons. 20m entre padrão entrada e QDG, conf. projeto (1 utilização)</t>
  </si>
  <si>
    <t>Mini-Disjuntor bipolar 63 A, curva C - 5KA 220/127VCA (NBR IEC 60947-2), Ref. Siemens, GE, Schneider ou equivalente</t>
  </si>
  <si>
    <t xml:space="preserve">PREFEITURA MUNICIPAL DE COLATINA
Estado do Espírito Santo
</t>
  </si>
  <si>
    <r>
      <t>Município</t>
    </r>
    <r>
      <rPr>
        <sz val="11"/>
        <color theme="1"/>
        <rFont val="Calibri"/>
        <family val="2"/>
        <scheme val="minor"/>
      </rPr>
      <t>: Colatina / ES</t>
    </r>
  </si>
  <si>
    <t>Escavação mecânica em material de 1a. Categoria</t>
  </si>
  <si>
    <t>SINAPI</t>
  </si>
  <si>
    <t>Administração Local</t>
  </si>
  <si>
    <t>Impostos/Tributos</t>
  </si>
  <si>
    <t>ISS</t>
  </si>
  <si>
    <t>Custos Financeiros</t>
  </si>
  <si>
    <t>Riscos, Garantias e Seguro</t>
  </si>
  <si>
    <t>BDI = { [ (1+AC/100+AL/100+S/100+R/100+G/100) x (1+DF/100) x (1+L/100) / (1-I/100)] -1} x 100</t>
  </si>
  <si>
    <t>1.3</t>
  </si>
  <si>
    <t>1.4</t>
  </si>
  <si>
    <t>1.5</t>
  </si>
  <si>
    <t>1.6</t>
  </si>
  <si>
    <t>1.7</t>
  </si>
  <si>
    <t>2.1.1</t>
  </si>
  <si>
    <t>2.1.2</t>
  </si>
  <si>
    <t>4.3</t>
  </si>
  <si>
    <t>4.4</t>
  </si>
  <si>
    <t>7.2</t>
  </si>
  <si>
    <t>8.3</t>
  </si>
  <si>
    <t>30 DIAS</t>
  </si>
  <si>
    <t>60 DIAS</t>
  </si>
  <si>
    <t>90 DIAS</t>
  </si>
  <si>
    <t>120 DIAS</t>
  </si>
  <si>
    <t>150 DIAS</t>
  </si>
  <si>
    <t>180 DIAS</t>
  </si>
  <si>
    <t>210 DIAS</t>
  </si>
  <si>
    <t>240 DIAS</t>
  </si>
  <si>
    <t>MOVIMENTAÇÃO DE TERRA</t>
  </si>
  <si>
    <t>ARQUIBANCADAS</t>
  </si>
  <si>
    <t>Alvenaria de blocos de concreto estrut. (9x19x39cm) cheios, com resistência mín. compr. 15MPa, assentados c/ arg. de cimento e areia no traço 1:4, esp. juntas 10mm e esp. da parede s/ revest. 9cm</t>
  </si>
  <si>
    <t>Emboço de argamassa de cimento, cal hidratada CH1 e areia lavada traço 1:0.5:6, espessura 20 mm</t>
  </si>
  <si>
    <t>3.3</t>
  </si>
  <si>
    <t>3.4</t>
  </si>
  <si>
    <t xml:space="preserve">Lastro de concreto não estrutural, espessura de 6 cm </t>
  </si>
  <si>
    <t xml:space="preserve">Piso de cimentado camurçado executado com argamassa de cimento e areia no traço 1:3, esp. 3.0cm </t>
  </si>
  <si>
    <t xml:space="preserve">Regularização de base p/ revestimento cerâmico, com argamassa de cimento e areia no traço 1:5, espessura 3cm
</t>
  </si>
  <si>
    <t>PISO DE BORRACHA PASTILHADO, ESPESSURA 15MM, ASSENTADO COM ARGAMASSA. AF_09/2020</t>
  </si>
  <si>
    <t>Piso cimentado liso com 1.5 cm de espessura, em argamassa de cimento e areia no traço 1:3 e juntas plásticas em quadros de 1 m colorido com corante tipo Xadrez ou equivalente</t>
  </si>
  <si>
    <t>Fornecimento e assentamento de ladrilho hidráulico pastilhado, vermelho, dim. 20x20 cm, esp. 1.5cm, assentado com pasta de cimento colante, exclusive regularização e lastro</t>
  </si>
  <si>
    <t>EXECUÇÃO DE PASSEIO (CALÇADA) OU PISO DE CONCRETO COM CONCRETO MOLDADO IN LOCO, USINADO, ACABAMENTO CONVENCIONAL, ESPESSURA 8 CM, ARMADO. AF_07/2016</t>
  </si>
  <si>
    <t>EXECUÇÃO DE PÁTIO/ESTACIONAMENTO EM PISO INTERTRAVADO, COM BLOCO RETANGULAR COR NATURAL DE 20 X 10 CM, ESPESSURA 8 CM. AF_12/2015</t>
  </si>
  <si>
    <t>PINTURA HIDROFUGANTE COM SILICONE, APLICAÇÃO MANUAL, 2 DEMÃOS. AF_05/2021</t>
  </si>
  <si>
    <t>ACESSORIOS</t>
  </si>
  <si>
    <t xml:space="preserve">Guarda corpo de tubo de ferro galvanizado, diâm. 3" e 2", h=0.8 m inclusive pintura a óleo ou esmalte </t>
  </si>
  <si>
    <t>INSTALAÇÃO DE LIXEIRA METÁLICA DUPLA, CAPACIDADE DE 60 L, EM TUBO DE AÇO CARBONO E CESTOS EM CHAPA DE AÇO COM PINTURA ELETROSTÁTICA, SOBRE PISO DE CONCRETO EXISTENTE. AF_11/2021</t>
  </si>
  <si>
    <t>Bicicletário em tubo de ferro galvanizado 1" e ferro liso 1/2", inclusive pintura, conforme projeto padrão.</t>
  </si>
  <si>
    <t>Bebedouro de aço inox, marcas de referência Fisher, Metalpress ou Mekal, inclusive válvula, sifão cromado e torneiras, exclusive alvenaria, dim. 0.45x2.75 m, conforme detalhe em projeto</t>
  </si>
  <si>
    <t>PAISAGISMO</t>
  </si>
  <si>
    <t>PLANTIO DE ÁRVORE ORNAMENTAL COM ALTURA DE MUDA MENOR OU IGUAL A 2,00M. AF_05/2018</t>
  </si>
  <si>
    <t>PLANTIO DE PALMEIRA COM ALTURA DE MUDA MENOR OU IGUAL A 2,00 M. AF_05/2018</t>
  </si>
  <si>
    <t>PLANTIO DE GRAMA EM PLACAS. AF_05/2021</t>
  </si>
  <si>
    <t>PLAYGROUND</t>
  </si>
  <si>
    <t>INSTALAÇÃO DE SIMULADOR DE CAMINHADA TRIPLO, EM TUBO DE AÇO CARBONO -EQUIPAMENTO DE GINÁSTICA PARA ACADEMIA AO AR LIVRE / ACADEMIA DA TERCEIRA IDADE - ATI, INSTALADO SOBRE PISO DE CONCRETO EXISTENTE. AF_10/2021</t>
  </si>
  <si>
    <t>INSTALAÇÃO DE ROTAÇÃO DIAGONAL DUPLA, APARELHO TRIPLO, EM TUBO DE AÇO CARBONO - EQUIPAMENTO DE GINÁSTICA PARA ACADEMIA AO AR LIVRE / ACADEMI
A DA TERCEIRA IDADE - ATI, INSTALADO SOBRE SOLO. AF10/2021</t>
  </si>
  <si>
    <t>INSTALAÇÃO DE PRESSÃO DE PERNAS TRIPLO, EM TUBO DE AÇO CARBONO - EQUIPAMENTO DE GINÁSTICA PARA ACADEMIA AO AR LIVRE / ACADEMIA DA TERCEIRA IDADE - ATI, INSTALADO SOBRE SOLO. AF_10/2021</t>
  </si>
  <si>
    <t>INSTALAÇÃO DE ESQUI TRIPLO, EM TUBO DE AÇO CARBONO - EQUIPAMENTO DE GINÁSTICA PARA ACADEMIA AO AR LIVRE / ACADEMIA DA TERCEIRA IDADE - ATI,INSTALADO SOBRE PISO DE CONCRETO EXISTENTE. AF_10/2021</t>
  </si>
  <si>
    <t>Aterro compactado utilizando compactador de placa vibratória com reaproveitamento do material</t>
  </si>
  <si>
    <t>PAVIMENTAÇÃO PRAÇA</t>
  </si>
  <si>
    <t>INSTALAÇÕES ELÉTRICAS - 127-220V</t>
  </si>
  <si>
    <t>Quadro de distribuição de energia, de embutir, com 24 divisões modulares, com barramento</t>
  </si>
  <si>
    <t>Padrão de entrada de energia elétrica, bifásico, entrada aérea, a 3 fios, carga instalada em muro de 9001
até 15000W - 220/127V</t>
  </si>
  <si>
    <t>Haste de terra tipo COPPERWELD - 5/8" x 2.40m</t>
  </si>
  <si>
    <t>Mini-Disjuntor bipolar 16 A, curva C - 5KA 220/127VCA (NBR IEC 60947-2), Ref. Siemens, GE, Schneider
ou equivalente</t>
  </si>
  <si>
    <t>Mini-Disjuntor bipolar 25 A, curva C - 5KA 220/127VCA (NBR IEC 60947-2), Ref. Siemens, GE, Schneider ou equivalente</t>
  </si>
  <si>
    <t>Mini-Disjuntor bipolar 32 A, curva C - 5KA 220/127VCA (NBR IEC 60947-2), Ref. Siemens, GE, Schneider ou equivalente</t>
  </si>
  <si>
    <t>Mini-Disjuntor bipolar 50 A, curva C - 5KA 220/127VCA (NBR IEC 60947-2), Ref. Siemens, GE, Schneider ou equivalente</t>
  </si>
  <si>
    <t>ELETRODUTOS E ACESSÓRIOS</t>
  </si>
  <si>
    <t>Eletroduto flexível corrugado 1" , marca de referência TIGRE</t>
  </si>
  <si>
    <t>Eletroduto PEAD, cor preta, diam. 1.1/4", marca ref. Kanaflex ou equivalente</t>
  </si>
  <si>
    <t xml:space="preserve"> m</t>
  </si>
  <si>
    <t>Caixa de passagem de alvenaria de blocos de concreto 9x19x39cm, dimensões de 30x30x50cm, com revestimento interno em chapisco e reboco, tampa de concreto esp.5cm e lastro de brita 5 cm</t>
  </si>
  <si>
    <t xml:space="preserve">und </t>
  </si>
  <si>
    <t xml:space="preserve">Fio de cobre termoplástico, com isolamento para 750V, seção de 2.5 mm2 </t>
  </si>
  <si>
    <t xml:space="preserve">Fio ou cabo de cobre termoplástico, com isolamento para 750V, seção de 4.0 mm2 </t>
  </si>
  <si>
    <t xml:space="preserve">Fio ou cabo de cobre termoplástico, com isolamento para 750V, seção de 6.0 mm2 </t>
  </si>
  <si>
    <t>Cabo de cobre termoplástico, com isolamento para 1000V, seção de 10 mm2</t>
  </si>
  <si>
    <t>Cabo de cobre termoplástico, com isolamento para 1000V, seção de 16 mm2</t>
  </si>
  <si>
    <t>COMPOSIÇÃO</t>
  </si>
  <si>
    <t>4.5</t>
  </si>
  <si>
    <t>4.6</t>
  </si>
  <si>
    <t>4.7</t>
  </si>
  <si>
    <t>4.8</t>
  </si>
  <si>
    <t>4.9</t>
  </si>
  <si>
    <t>4.10</t>
  </si>
  <si>
    <t>4.11</t>
  </si>
  <si>
    <t>5.5</t>
  </si>
  <si>
    <t>6.2</t>
  </si>
  <si>
    <t>6.3</t>
  </si>
  <si>
    <t>6.4</t>
  </si>
  <si>
    <t>6.5</t>
  </si>
  <si>
    <t>7.3</t>
  </si>
  <si>
    <t>7.4</t>
  </si>
  <si>
    <t>7.5.1</t>
  </si>
  <si>
    <t>7.5.2</t>
  </si>
  <si>
    <t>8.1</t>
  </si>
  <si>
    <t>9.3</t>
  </si>
  <si>
    <t>9.4</t>
  </si>
  <si>
    <t>Fornecimento e instalação de Lâmpada de piso 25W</t>
  </si>
  <si>
    <t>Meio-fio de concreto pré-moldado com dimensões de 15x12x30x100 cm , rejuntados com argamassa de cimento e areia no traço 1:3</t>
  </si>
  <si>
    <r>
      <t>Obra</t>
    </r>
    <r>
      <rPr>
        <sz val="11"/>
        <color theme="1"/>
        <rFont val="Calibri"/>
        <family val="2"/>
        <scheme val="minor"/>
      </rPr>
      <t xml:space="preserve">: </t>
    </r>
    <r>
      <rPr>
        <sz val="10"/>
        <rFont val="Arial"/>
        <family val="2"/>
      </rPr>
      <t>Construção da Praça Pública Fazenda Vitali</t>
    </r>
  </si>
  <si>
    <r>
      <t>Endereço</t>
    </r>
    <r>
      <rPr>
        <sz val="11"/>
        <color theme="1"/>
        <rFont val="Calibri"/>
        <family val="2"/>
        <scheme val="minor"/>
      </rPr>
      <t xml:space="preserve">: </t>
    </r>
    <r>
      <rPr>
        <sz val="10"/>
        <rFont val="Arial"/>
        <family val="2"/>
      </rPr>
      <t>Rua Pedro Vitali, Fazenda Vitali</t>
    </r>
  </si>
  <si>
    <t>10 meses</t>
  </si>
  <si>
    <t>Obra: Construção da Praça Pública Fazenda Vitali</t>
  </si>
  <si>
    <t>Município: Colatina / ES</t>
  </si>
  <si>
    <r>
      <t xml:space="preserve">Obra: </t>
    </r>
    <r>
      <rPr>
        <sz val="10"/>
        <rFont val="Arial"/>
        <family val="2"/>
      </rPr>
      <t>Construção da Praça Pública Fazenda Vitali</t>
    </r>
  </si>
  <si>
    <r>
      <t xml:space="preserve">Município: </t>
    </r>
    <r>
      <rPr>
        <sz val="10"/>
        <rFont val="Arial"/>
        <family val="2"/>
      </rPr>
      <t>Colatina / ES</t>
    </r>
  </si>
  <si>
    <r>
      <t xml:space="preserve">Endereço: </t>
    </r>
    <r>
      <rPr>
        <sz val="10"/>
        <rFont val="Arial"/>
        <family val="2"/>
      </rPr>
      <t>Rua Pedro Vitali, Fazenda Vitali</t>
    </r>
  </si>
  <si>
    <t>SENSOR DE PRESENÇA SEM FOTOCÉLULA, FIXAÇÃO EM TETO - FORNECIMENTO E INSTALAÇÃO. AF_02/2020</t>
  </si>
  <si>
    <t>Tabela :SINAPI MARÇO NÃO DESONERADA</t>
  </si>
  <si>
    <t>CABO DE COBRE NU 35 MM2 MEIO-DURO</t>
  </si>
  <si>
    <t>863/       SINAPI</t>
  </si>
  <si>
    <t>LUMINARIA ABERTA P/ ILUMINACAO PUBLICA, TIPO X-57 PETERCO OU EQUIVALENTE</t>
  </si>
  <si>
    <t>3798/       SINAPI</t>
  </si>
  <si>
    <t>GUINDAUTO HIDRÁULICO, CAPACIDADE MÁXIMA DE CARGA 6200 KG, MOMENTO MÁXIMO DE CARGA 11,7 TM, ALCANCE MÁXIMO HORIZONTAL 9,70 M, INCLUSIVE CAMINHÃO TOCO PBT 16.000 KG, POTÊNCIA DE 189 CV - CHP DIURNO. AF_06/2014</t>
  </si>
  <si>
    <t>5928/       SINAPI</t>
  </si>
  <si>
    <t>14164/       SINAPI</t>
  </si>
  <si>
    <t>POSTE CONICO CONTINUO EM ACO GALVANIZADO, CURVO, BRACO DUPLO, ENGASTADO, H = 9 M, DIAMETRO INFERIOR = *135* MM</t>
  </si>
  <si>
    <t>UM</t>
  </si>
  <si>
    <t>AUXILIAR DE ELETRICISTA COM ENCARGOS COMPLEMENTARES</t>
  </si>
  <si>
    <t>ELETRICISTA COM ENCARGOS COMPLEMENTARES</t>
  </si>
  <si>
    <t>POSTE DE AÇO CONICO CONTÍNUO CURVO DUPLO, ENGASTADO, H=4,5M</t>
  </si>
  <si>
    <t>COMP-01</t>
  </si>
  <si>
    <t>POSTE DE AÇO CONICO CONTÍNUO CURVO SIMPLES, ENGASTADO, H=4,5M</t>
  </si>
  <si>
    <t xml:space="preserve">POSTE DE AÇO CONICO CONTÍNUO CURVO DUPLO, ENGASTADO, H=4,5M, </t>
  </si>
  <si>
    <t>POSTE CONICO CONTINUO EM ACO GALVANIZADO, CURVO, BRACO SIMPLES,, ENGASTADO, H = 9 M, DIAMETRO INFERIOR = *135* MM</t>
  </si>
  <si>
    <t>5051/       SINAPI</t>
  </si>
  <si>
    <t>COMP-02</t>
  </si>
  <si>
    <t>POSTE DE AÇO CONICO CONTÍNUO CURVO SIMPLES, ENGASTADO, H= 4,5M</t>
  </si>
  <si>
    <t>COMP-03</t>
  </si>
  <si>
    <t>Tabela :SINAPI MARÇO NÃO DESONERADA/ MERCADO</t>
  </si>
  <si>
    <t>Embutido Solo Interlight 3653-FE-S/PX Flat In Antiofuscante 25W 2700K Bivolt IP67 Ø192x113mm</t>
  </si>
  <si>
    <t>MERCADO</t>
  </si>
  <si>
    <t xml:space="preserve">                                                            Empresa       
Produto</t>
  </si>
  <si>
    <t>Empresa</t>
  </si>
  <si>
    <t>Contato - Telefone</t>
  </si>
  <si>
    <t>Preço</t>
  </si>
  <si>
    <t>Média de Preços</t>
  </si>
  <si>
    <t>Cotação 01</t>
  </si>
  <si>
    <t>https://www.blight.com.br/luminarias/embutido-de-solo/embutido-solo-led-interlight-3653-fe-spx-flat-in-antiofuscante-25w-2700k-bivolt-ip67-o192x113mm-preto-texturizado</t>
  </si>
  <si>
    <t>https://www.inspirehome.com.br/embutido-de-solo-ch-o-led-flat-in-redondo-c-anti-ofuscante-10-externo-2700k-25w-bivolt-o19-2cm-aluminio-interlight-3653-fe-s/p</t>
  </si>
  <si>
    <t>Cotaçoes realizadas em</t>
  </si>
  <si>
    <r>
      <t>Obra</t>
    </r>
    <r>
      <rPr>
        <sz val="11"/>
        <color theme="1"/>
        <rFont val="Calibri"/>
        <family val="2"/>
        <scheme val="minor"/>
      </rPr>
      <t>: Construção da Praça Pública Fazenda Vitali</t>
    </r>
  </si>
  <si>
    <r>
      <t>Endereço</t>
    </r>
    <r>
      <rPr>
        <sz val="11"/>
        <color theme="1"/>
        <rFont val="Calibri"/>
        <family val="2"/>
        <scheme val="minor"/>
      </rPr>
      <t>: Rua Pedro Vitali, Fazenda Vitali</t>
    </r>
  </si>
  <si>
    <t>Endereço:Rua Pedro Vitali, Fazenda Vitali</t>
  </si>
  <si>
    <r>
      <t>Endereço</t>
    </r>
    <r>
      <rPr>
        <sz val="11"/>
        <color theme="1"/>
        <rFont val="Calibri"/>
        <family val="2"/>
        <scheme val="minor"/>
      </rPr>
      <t>:  Rua Pedro Vitali, Fazenda Vitali</t>
    </r>
  </si>
  <si>
    <t>270 DIAS</t>
  </si>
  <si>
    <t>300 DIAS</t>
  </si>
  <si>
    <t>MURO DE ARRIMO RUA MARIA DA PENHA</t>
  </si>
  <si>
    <t>kg</t>
  </si>
  <si>
    <t>6.1.1</t>
  </si>
  <si>
    <t>6.1.2</t>
  </si>
  <si>
    <t>6.1.3</t>
  </si>
  <si>
    <t>6.2.1</t>
  </si>
  <si>
    <t>6.2.2</t>
  </si>
  <si>
    <t>6.2.3</t>
  </si>
  <si>
    <t>6.2.4</t>
  </si>
  <si>
    <t>6.2.5</t>
  </si>
  <si>
    <t>6.3.1</t>
  </si>
  <si>
    <t>6.3.2</t>
  </si>
  <si>
    <t>6.3.3</t>
  </si>
  <si>
    <t>6.4.1</t>
  </si>
  <si>
    <t>6.4.2</t>
  </si>
  <si>
    <t>6.4.3</t>
  </si>
  <si>
    <t>6.4.4</t>
  </si>
  <si>
    <t>6.4.5</t>
  </si>
  <si>
    <t>6.5.1</t>
  </si>
  <si>
    <t>6.5.2</t>
  </si>
  <si>
    <t>6.5.3</t>
  </si>
  <si>
    <t>6.5.4</t>
  </si>
  <si>
    <t>9.5</t>
  </si>
  <si>
    <t>9.6</t>
  </si>
  <si>
    <t>9.7</t>
  </si>
  <si>
    <t>9.8</t>
  </si>
  <si>
    <t>Fôrma de tábua de madeira de 2.5x30.0cm, levando-se em conta utilização 3 vezes (incluindo o material, corte, montagem, escoramento e desforma)</t>
  </si>
  <si>
    <t>Fornecimento e aplicação de concreto USINADO Fck=30 MPa - considerando lançamento MANUAL para INFRA-ESTRUTURA (5% de perdas já incluído no custo)</t>
  </si>
  <si>
    <t>Fornecimento, dobragem e colocação em fôrma, de armadura CA-50 A grossa diâmetro de 12.5 a 25.0 mm (1/2 a 1")</t>
  </si>
  <si>
    <t xml:space="preserve">Fornecimento, dobragem e colocação em fôrma, de armadura CA-50 A média, diâmetro de 6.3 a 10.0 mm </t>
  </si>
  <si>
    <t>Guarda corpo de tubo de ferro galvanizado, diâm. 3" e 2", h=0.8 m inclusive pintura a óleo ou esmalte</t>
  </si>
  <si>
    <t xml:space="preserve"> PISO EM GRANITO APLICADO EM CALÇADAS OU PISOS EXTERNOS. AF_05/2020</t>
  </si>
  <si>
    <t>INSTALAÇÃO DE SIMULADOR DE CAVALGADA TRIPLO, EM TUBO DE AÇO CARBONO - EQUIPAMENTO DE GINÁSTICA PARA ACADEMIA AO AR LIVRE / ACADEMIA DA TERCEIRA IDADE - ATI, INSTALADO SOBRE PISO DE CONCRETO EXISTENTE. AF_10/2021</t>
  </si>
  <si>
    <t>Balanco de 5/10 anos composto com 2 cadeiras, presas em correntes galvanizadas, fixadas por meio de bracadeiras, em travessao de tubo de ferro galvanizado (externa e internamente) de 2 1/2" e espessura de parede de 1/8", suspensas em cavaletes de tubo de ferro galvanizado de 2", chumbados em sapatas de concreto, pintados com base Galvite ou similar e 2 demaos de acabamento, conforme projeto FPJ. Fornecimento e colocacao.(desonerado)</t>
  </si>
  <si>
    <t>SCO RIO</t>
  </si>
  <si>
    <t>PJ 24.10.0152 (D)</t>
  </si>
  <si>
    <t>Gangorra de 5/10 anos com 2 pranchas de madeira aparelhada, estas fixadas em tubo de ferro galvanizado (externa e internamente) de 2" e 2 1/2" e espessura de parede de 1/8", com pintura de base Galvite ou similar e 2 demaos de acabamento, conforme modelo FPJ. Fornecimento e colocacao.(desonerado)</t>
  </si>
  <si>
    <t>PJ 24.10.0655 (D)</t>
  </si>
  <si>
    <t>Escorrega de 5/10 anos com altura de 1,57m em madeira aparelhada e tubos de ferro galvanizado (externa e internamente) de 3/4" e 2" e espessura de parede de 1/8", conforme projeto FPJ, com pintura de base galvite ou similar, 2 demaos de acabamento. Fornecimento e colocacao.(desonerado)</t>
  </si>
  <si>
    <t>PJ 24.10.0547 ©</t>
  </si>
  <si>
    <t>https://www.belluce.com.br/por-marca/interlight/embutido-de-solo-chao-led-flat-in-redondo-com-anti-ofuscante-externo-preto-texturizado-irc-gt-80-25w-2700k-interlight-3653-ab-s?parceiro=6048&amp;gclid=Cj0KCQiAsdKbBhDHARIsANJ6-jciA3bP9VvIyh5mQ0lTpBcj1KaVsI7yRLZn3AbJwcpN6qUcNH_d4CgaAgMEEALw_wcB</t>
  </si>
  <si>
    <t>Preço base:TABELA CUSTOS LABOR/CT-UFES PADRÃO DER /MARÇO/2022- NÃO DESONERADA/ SINAPI MARÇO 2022/ SCO RIO MARÇO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</si>
</sst>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0.000"/>
    <numFmt numFmtId="166" formatCode="&quot;R$&quot;\ #,##0.00"/>
    <numFmt numFmtId="167" formatCode="#,##0.00\ ;\-#,##0.00\ ;&quot; -&quot;#\ ;@\ "/>
    <numFmt numFmtId="168" formatCode="[$-416]dddd\,\ d&quot; de &quot;mmmm&quot; de &quot;yyyy"/>
    <numFmt numFmtId="169" formatCode="_(&quot;R$ &quot;* #,##0.00_);_(&quot;R$ &quot;* \(#,##0.00\);_(&quot;R$ &quot;* &quot;-&quot;??_);_(@_)"/>
    <numFmt numFmtId="170" formatCode="&quot;R$ &quot;#,##0_);\(&quot;R$ &quot;#,##0\)"/>
    <numFmt numFmtId="171" formatCode="[=0]\-;[&lt;0.9999]?0.0%;0%"/>
    <numFmt numFmtId="172" formatCode="#,##0.000"/>
  </numFmts>
  <fonts count="45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Swis721 BlkCn BT"/>
      <family val="2"/>
    </font>
    <font>
      <b/>
      <sz val="12"/>
      <name val="Swis721 BlkCn BT"/>
      <family val="2"/>
    </font>
    <font>
      <sz val="10"/>
      <name val="Swis721 Cn BT"/>
      <family val="2"/>
    </font>
    <font>
      <b/>
      <sz val="10"/>
      <name val="Swis721 Cn BT"/>
      <family val="2"/>
    </font>
    <font>
      <sz val="11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0" tint="-0.34998626667073579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rgb="FF000000"/>
      <name val="Arial1"/>
    </font>
    <font>
      <sz val="8"/>
      <name val="Calibri"/>
      <family val="2"/>
      <scheme val="minor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FDFDF"/>
      </patternFill>
    </fill>
    <fill>
      <patternFill patternType="solid">
        <fgColor rgb="FFCFCFC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1"/>
        <bgColor indexed="26"/>
      </patternFill>
    </fill>
    <fill>
      <patternFill patternType="solid">
        <fgColor indexed="47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27"/>
        <bgColor indexed="42"/>
      </patternFill>
    </fill>
    <fill>
      <patternFill patternType="solid">
        <fgColor indexed="31"/>
        <bgColor indexed="41"/>
      </patternFill>
    </fill>
    <fill>
      <patternFill patternType="solid">
        <fgColor indexed="29"/>
        <bgColor indexed="45"/>
      </patternFill>
    </fill>
    <fill>
      <patternFill patternType="solid">
        <fgColor indexed="44"/>
        <bgColor indexed="22"/>
      </patternFill>
    </fill>
    <fill>
      <patternFill patternType="solid">
        <fgColor indexed="49"/>
        <bgColor indexed="40"/>
      </patternFill>
    </fill>
    <fill>
      <patternFill patternType="solid">
        <fgColor indexed="22"/>
        <bgColor indexed="31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41"/>
      </patternFill>
    </fill>
    <fill>
      <patternFill patternType="solid">
        <fgColor indexed="55"/>
        <bgColor indexed="23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rgb="FFC8F38F"/>
        <bgColor indexed="34"/>
      </patternFill>
    </fill>
    <fill>
      <patternFill patternType="solid">
        <fgColor rgb="FFC8F38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30">
    <xf numFmtId="0" fontId="0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6" borderId="0" applyNumberFormat="0" applyBorder="0" applyAlignment="0" applyProtection="0"/>
    <xf numFmtId="0" fontId="21" fillId="11" borderId="0" applyNumberFormat="0" applyBorder="0" applyAlignment="0" applyProtection="0"/>
    <xf numFmtId="0" fontId="22" fillId="17" borderId="0" applyNumberFormat="0" applyBorder="0" applyAlignment="0" applyProtection="0"/>
    <xf numFmtId="0" fontId="22" fillId="15" borderId="0" applyNumberFormat="0" applyBorder="0" applyAlignment="0" applyProtection="0"/>
    <xf numFmtId="0" fontId="22" fillId="12" borderId="0" applyNumberFormat="0" applyBorder="0" applyAlignment="0" applyProtection="0"/>
    <xf numFmtId="0" fontId="22" fillId="18" borderId="0" applyNumberFormat="0" applyBorder="0" applyAlignment="0" applyProtection="0"/>
    <xf numFmtId="0" fontId="22" fillId="17" borderId="0" applyNumberFormat="0" applyBorder="0" applyAlignment="0" applyProtection="0"/>
    <xf numFmtId="0" fontId="22" fillId="11" borderId="0" applyNumberFormat="0" applyBorder="0" applyAlignment="0" applyProtection="0"/>
    <xf numFmtId="0" fontId="23" fillId="19" borderId="0" applyNumberFormat="0" applyBorder="0" applyAlignment="0" applyProtection="0"/>
    <xf numFmtId="0" fontId="24" fillId="20" borderId="38" applyNumberFormat="0" applyAlignment="0" applyProtection="0"/>
    <xf numFmtId="0" fontId="25" fillId="21" borderId="39" applyNumberFormat="0" applyAlignment="0" applyProtection="0"/>
    <xf numFmtId="0" fontId="26" fillId="0" borderId="40" applyNumberFormat="0" applyFill="0" applyAlignment="0" applyProtection="0"/>
    <xf numFmtId="0" fontId="22" fillId="17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17" borderId="0" applyNumberFormat="0" applyBorder="0" applyAlignment="0" applyProtection="0"/>
    <xf numFmtId="0" fontId="22" fillId="25" borderId="0" applyNumberFormat="0" applyBorder="0" applyAlignment="0" applyProtection="0"/>
    <xf numFmtId="0" fontId="27" fillId="11" borderId="38" applyNumberFormat="0" applyAlignment="0" applyProtection="0"/>
    <xf numFmtId="0" fontId="21" fillId="0" borderId="0"/>
    <xf numFmtId="0" fontId="21" fillId="0" borderId="0"/>
    <xf numFmtId="0" fontId="28" fillId="26" borderId="0" applyNumberFormat="0" applyBorder="0" applyAlignment="0" applyProtection="0"/>
    <xf numFmtId="0" fontId="29" fillId="12" borderId="0" applyNumberFormat="0" applyBorder="0" applyAlignment="0" applyProtection="0"/>
    <xf numFmtId="0" fontId="1" fillId="0" borderId="0"/>
    <xf numFmtId="0" fontId="11" fillId="0" borderId="0"/>
    <xf numFmtId="0" fontId="1" fillId="12" borderId="41" applyNumberForma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0" fillId="20" borderId="42" applyNumberFormat="0" applyAlignment="0" applyProtection="0"/>
    <xf numFmtId="167" fontId="21" fillId="0" borderId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43" applyNumberFormat="0" applyFill="0" applyAlignment="0" applyProtection="0"/>
    <xf numFmtId="0" fontId="35" fillId="0" borderId="44" applyNumberFormat="0" applyFill="0" applyAlignment="0" applyProtection="0"/>
    <xf numFmtId="0" fontId="36" fillId="0" borderId="45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46" applyNumberFormat="0" applyFill="0" applyAlignment="0" applyProtection="0"/>
    <xf numFmtId="44" fontId="1" fillId="0" borderId="0" applyFont="0" applyFill="0" applyBorder="0" applyAlignment="0" applyProtection="0"/>
    <xf numFmtId="43" fontId="1" fillId="0" borderId="0" applyFill="0" applyBorder="0" applyAlignment="0" applyProtection="0"/>
    <xf numFmtId="0" fontId="11" fillId="0" borderId="0" applyFont="0" applyFill="0" applyBorder="0" applyAlignment="0" applyProtection="0"/>
    <xf numFmtId="0" fontId="39" fillId="0" borderId="0" applyBorder="0" applyProtection="0"/>
    <xf numFmtId="44" fontId="1" fillId="0" borderId="0" applyFill="0" applyBorder="0" applyAlignment="0" applyProtection="0"/>
    <xf numFmtId="169" fontId="11" fillId="0" borderId="0" applyFont="0" applyFill="0" applyBorder="0" applyAlignment="0" applyProtection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8" fillId="0" borderId="47" applyNumberFormat="0" applyFill="0" applyAlignment="0" applyProtection="0"/>
    <xf numFmtId="0" fontId="38" fillId="0" borderId="47" applyNumberFormat="0" applyFill="0" applyAlignment="0" applyProtection="0"/>
    <xf numFmtId="4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44" fillId="0" borderId="0" applyNumberFormat="0" applyFill="0" applyBorder="0" applyAlignment="0" applyProtection="0"/>
  </cellStyleXfs>
  <cellXfs count="402">
    <xf numFmtId="0" fontId="0" fillId="0" borderId="0" xfId="0"/>
    <xf numFmtId="0" fontId="2" fillId="2" borderId="1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164" fontId="1" fillId="2" borderId="0" xfId="38" applyFont="1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left" vertical="center"/>
      <protection locked="0"/>
    </xf>
    <xf numFmtId="0" fontId="1" fillId="2" borderId="5" xfId="0" applyFont="1" applyFill="1" applyBorder="1" applyAlignment="1" applyProtection="1">
      <alignment horizontal="left" vertical="center"/>
      <protection locked="0"/>
    </xf>
    <xf numFmtId="0" fontId="1" fillId="2" borderId="5" xfId="0" applyFont="1" applyFill="1" applyBorder="1" applyAlignment="1" applyProtection="1">
      <alignment horizontal="center" vertical="center"/>
      <protection locked="0"/>
    </xf>
    <xf numFmtId="0" fontId="13" fillId="0" borderId="0" xfId="0" applyFont="1"/>
    <xf numFmtId="0" fontId="1" fillId="2" borderId="0" xfId="5" applyFont="1" applyFill="1" applyBorder="1" applyAlignment="1" applyProtection="1">
      <alignment vertical="center"/>
      <protection locked="0"/>
    </xf>
    <xf numFmtId="0" fontId="1" fillId="2" borderId="0" xfId="5" applyFont="1" applyFill="1" applyBorder="1" applyAlignment="1" applyProtection="1">
      <alignment horizontal="left" vertical="center"/>
      <protection locked="0"/>
    </xf>
    <xf numFmtId="0" fontId="1" fillId="2" borderId="0" xfId="5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left" vertical="center"/>
      <protection locked="0"/>
    </xf>
    <xf numFmtId="164" fontId="1" fillId="2" borderId="2" xfId="38" applyFont="1" applyFill="1" applyBorder="1" applyAlignment="1" applyProtection="1">
      <alignment horizontal="right" vertical="center"/>
      <protection locked="0"/>
    </xf>
    <xf numFmtId="0" fontId="1" fillId="2" borderId="2" xfId="0" applyFont="1" applyFill="1" applyBorder="1" applyAlignment="1" applyProtection="1">
      <alignment horizontal="right" vertical="center"/>
      <protection locked="0"/>
    </xf>
    <xf numFmtId="0" fontId="1" fillId="2" borderId="2" xfId="0" applyFont="1" applyFill="1" applyBorder="1" applyAlignment="1" applyProtection="1">
      <alignment vertical="center"/>
      <protection locked="0"/>
    </xf>
    <xf numFmtId="0" fontId="1" fillId="2" borderId="6" xfId="0" applyFont="1" applyFill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164" fontId="1" fillId="2" borderId="0" xfId="38" applyFont="1" applyFill="1" applyBorder="1" applyAlignment="1" applyProtection="1">
      <alignment horizontal="right" vertical="center"/>
      <protection locked="0"/>
    </xf>
    <xf numFmtId="0" fontId="1" fillId="2" borderId="0" xfId="0" applyFont="1" applyFill="1" applyBorder="1" applyAlignment="1" applyProtection="1">
      <alignment horizontal="right" vertical="center"/>
      <protection locked="0"/>
    </xf>
    <xf numFmtId="0" fontId="1" fillId="2" borderId="0" xfId="0" applyFont="1" applyFill="1" applyBorder="1" applyAlignment="1" applyProtection="1">
      <alignment vertical="center"/>
      <protection locked="0"/>
    </xf>
    <xf numFmtId="0" fontId="1" fillId="2" borderId="7" xfId="0" applyFont="1" applyFill="1" applyBorder="1" applyAlignment="1" applyProtection="1">
      <alignment vertical="center"/>
      <protection locked="0"/>
    </xf>
    <xf numFmtId="0" fontId="2" fillId="2" borderId="5" xfId="0" applyFont="1" applyFill="1" applyBorder="1" applyAlignment="1" applyProtection="1">
      <alignment horizontal="left" vertical="center"/>
      <protection locked="0"/>
    </xf>
    <xf numFmtId="164" fontId="1" fillId="2" borderId="5" xfId="38" applyFont="1" applyFill="1" applyBorder="1" applyAlignment="1" applyProtection="1">
      <alignment horizontal="right" vertical="center"/>
      <protection locked="0"/>
    </xf>
    <xf numFmtId="0" fontId="1" fillId="2" borderId="5" xfId="0" applyFont="1" applyFill="1" applyBorder="1" applyAlignment="1" applyProtection="1">
      <alignment vertical="center"/>
      <protection locked="0"/>
    </xf>
    <xf numFmtId="0" fontId="1" fillId="2" borderId="8" xfId="0" applyFont="1" applyFill="1" applyBorder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0" fontId="1" fillId="2" borderId="0" xfId="5" applyFont="1" applyFill="1" applyBorder="1" applyProtection="1">
      <protection locked="0"/>
    </xf>
    <xf numFmtId="0" fontId="14" fillId="3" borderId="23" xfId="0" applyNumberFormat="1" applyFont="1" applyFill="1" applyBorder="1" applyAlignment="1" applyProtection="1">
      <alignment horizontal="center" vertical="center" wrapText="1"/>
    </xf>
    <xf numFmtId="0" fontId="1" fillId="2" borderId="0" xfId="5" applyFont="1" applyFill="1" applyBorder="1" applyAlignment="1" applyProtection="1">
      <alignment horizontal="left" vertical="center" indent="1"/>
      <protection locked="0"/>
    </xf>
    <xf numFmtId="0" fontId="2" fillId="2" borderId="6" xfId="0" applyFont="1" applyFill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8" xfId="0" applyFont="1" applyFill="1" applyBorder="1" applyAlignment="1" applyProtection="1">
      <alignment horizontal="left" vertical="center"/>
      <protection locked="0"/>
    </xf>
    <xf numFmtId="0" fontId="0" fillId="2" borderId="0" xfId="0" applyFill="1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13" fillId="0" borderId="0" xfId="0" applyFont="1"/>
    <xf numFmtId="0" fontId="16" fillId="0" borderId="23" xfId="0" applyNumberFormat="1" applyFont="1" applyFill="1" applyBorder="1" applyAlignment="1" applyProtection="1">
      <alignment horizontal="center" vertical="center" wrapText="1"/>
    </xf>
    <xf numFmtId="4" fontId="16" fillId="0" borderId="23" xfId="0" applyNumberFormat="1" applyFont="1" applyFill="1" applyBorder="1" applyAlignment="1" applyProtection="1">
      <alignment horizontal="right" vertical="center" wrapText="1"/>
    </xf>
    <xf numFmtId="0" fontId="1" fillId="2" borderId="0" xfId="5" applyFill="1" applyAlignment="1" applyProtection="1">
      <alignment vertical="center"/>
      <protection locked="0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164" fontId="1" fillId="2" borderId="0" xfId="38" applyFont="1" applyFill="1" applyAlignment="1" applyProtection="1">
      <alignment horizontal="center" vertical="center"/>
      <protection locked="0"/>
    </xf>
    <xf numFmtId="164" fontId="1" fillId="2" borderId="0" xfId="38" applyFont="1" applyFill="1" applyAlignment="1" applyProtection="1">
      <alignment horizontal="right" vertical="center" indent="1"/>
      <protection locked="0"/>
    </xf>
    <xf numFmtId="0" fontId="1" fillId="2" borderId="0" xfId="0" applyFont="1" applyFill="1" applyAlignment="1" applyProtection="1">
      <alignment horizontal="right" vertical="center" indent="1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164" fontId="1" fillId="2" borderId="2" xfId="38" applyFont="1" applyFill="1" applyBorder="1" applyAlignment="1" applyProtection="1">
      <alignment horizontal="center" vertical="center"/>
      <protection locked="0"/>
    </xf>
    <xf numFmtId="164" fontId="1" fillId="2" borderId="2" xfId="38" applyFont="1" applyFill="1" applyBorder="1" applyAlignment="1" applyProtection="1">
      <alignment horizontal="right" vertical="center" indent="1"/>
      <protection locked="0"/>
    </xf>
    <xf numFmtId="0" fontId="2" fillId="2" borderId="0" xfId="0" applyFont="1" applyFill="1" applyBorder="1" applyAlignment="1" applyProtection="1">
      <alignment horizontal="center" vertical="center"/>
      <protection locked="0"/>
    </xf>
    <xf numFmtId="164" fontId="1" fillId="2" borderId="0" xfId="38" applyFont="1" applyFill="1" applyBorder="1" applyAlignment="1" applyProtection="1">
      <alignment horizontal="right" vertical="center" indent="1"/>
      <protection locked="0"/>
    </xf>
    <xf numFmtId="0" fontId="1" fillId="2" borderId="0" xfId="0" applyFont="1" applyFill="1" applyBorder="1" applyAlignment="1" applyProtection="1">
      <alignment horizontal="right" vertical="center" indent="1"/>
      <protection locked="0"/>
    </xf>
    <xf numFmtId="0" fontId="1" fillId="2" borderId="7" xfId="0" applyFont="1" applyFill="1" applyBorder="1" applyAlignment="1" applyProtection="1">
      <alignment horizontal="right" vertical="center" indent="1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164" fontId="1" fillId="2" borderId="5" xfId="38" applyFont="1" applyFill="1" applyBorder="1" applyAlignment="1" applyProtection="1">
      <alignment horizontal="center" vertical="center"/>
      <protection locked="0"/>
    </xf>
    <xf numFmtId="164" fontId="1" fillId="2" borderId="5" xfId="38" applyFont="1" applyFill="1" applyBorder="1" applyAlignment="1" applyProtection="1">
      <alignment horizontal="right" vertical="center" indent="1"/>
      <protection locked="0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14" fillId="4" borderId="27" xfId="0" applyNumberFormat="1" applyFont="1" applyFill="1" applyBorder="1" applyAlignment="1" applyProtection="1">
      <alignment horizontal="center" vertical="center" wrapText="1"/>
    </xf>
    <xf numFmtId="0" fontId="14" fillId="4" borderId="28" xfId="0" applyNumberFormat="1" applyFont="1" applyFill="1" applyBorder="1" applyAlignment="1" applyProtection="1">
      <alignment horizontal="center" vertical="center" wrapText="1"/>
    </xf>
    <xf numFmtId="0" fontId="2" fillId="4" borderId="28" xfId="0" applyNumberFormat="1" applyFont="1" applyFill="1" applyBorder="1" applyAlignment="1" applyProtection="1">
      <alignment horizontal="center" vertical="center" wrapText="1"/>
    </xf>
    <xf numFmtId="0" fontId="14" fillId="4" borderId="29" xfId="0" applyNumberFormat="1" applyFont="1" applyFill="1" applyBorder="1" applyAlignment="1" applyProtection="1">
      <alignment horizontal="center" vertical="center" wrapText="1"/>
    </xf>
    <xf numFmtId="10" fontId="16" fillId="0" borderId="24" xfId="33" applyNumberFormat="1" applyFont="1" applyFill="1" applyBorder="1" applyAlignment="1" applyProtection="1">
      <alignment horizontal="right" vertical="center" wrapText="1"/>
    </xf>
    <xf numFmtId="4" fontId="16" fillId="7" borderId="23" xfId="0" applyNumberFormat="1" applyFont="1" applyFill="1" applyBorder="1" applyAlignment="1" applyProtection="1">
      <alignment horizontal="right" vertical="center" wrapText="1"/>
    </xf>
    <xf numFmtId="0" fontId="13" fillId="7" borderId="30" xfId="0" applyNumberFormat="1" applyFont="1" applyFill="1" applyBorder="1" applyAlignment="1" applyProtection="1">
      <alignment wrapText="1"/>
      <protection locked="0"/>
    </xf>
    <xf numFmtId="4" fontId="16" fillId="7" borderId="24" xfId="0" applyNumberFormat="1" applyFont="1" applyFill="1" applyBorder="1" applyAlignment="1" applyProtection="1">
      <alignment horizontal="right" vertical="center" wrapText="1"/>
    </xf>
    <xf numFmtId="0" fontId="13" fillId="7" borderId="31" xfId="0" applyNumberFormat="1" applyFont="1" applyFill="1" applyBorder="1" applyAlignment="1" applyProtection="1">
      <alignment wrapText="1"/>
      <protection locked="0"/>
    </xf>
    <xf numFmtId="0" fontId="11" fillId="0" borderId="0" xfId="3" applyAlignment="1">
      <alignment vertical="center" wrapText="1"/>
    </xf>
    <xf numFmtId="0" fontId="1" fillId="2" borderId="3" xfId="5" applyFont="1" applyFill="1" applyBorder="1" applyAlignment="1" applyProtection="1">
      <alignment vertical="center" wrapText="1"/>
      <protection locked="0"/>
    </xf>
    <xf numFmtId="0" fontId="1" fillId="2" borderId="0" xfId="5" applyFont="1" applyFill="1" applyBorder="1" applyAlignment="1" applyProtection="1">
      <alignment vertical="center" wrapText="1"/>
      <protection locked="0"/>
    </xf>
    <xf numFmtId="0" fontId="1" fillId="2" borderId="0" xfId="5" applyFont="1" applyFill="1" applyBorder="1" applyAlignment="1" applyProtection="1">
      <alignment horizontal="left" vertical="center" wrapText="1"/>
      <protection locked="0"/>
    </xf>
    <xf numFmtId="0" fontId="13" fillId="2" borderId="0" xfId="3" applyFont="1" applyFill="1" applyBorder="1" applyAlignment="1">
      <alignment vertical="center" wrapText="1"/>
    </xf>
    <xf numFmtId="0" fontId="11" fillId="0" borderId="7" xfId="3" applyBorder="1" applyAlignment="1">
      <alignment vertical="center" wrapText="1"/>
    </xf>
    <xf numFmtId="0" fontId="11" fillId="8" borderId="14" xfId="3" applyFont="1" applyFill="1" applyBorder="1" applyAlignment="1">
      <alignment horizontal="right" wrapText="1"/>
    </xf>
    <xf numFmtId="0" fontId="11" fillId="0" borderId="2" xfId="3" applyFill="1" applyBorder="1"/>
    <xf numFmtId="0" fontId="11" fillId="8" borderId="2" xfId="3" applyFont="1" applyFill="1" applyBorder="1" applyAlignment="1">
      <alignment horizontal="right" wrapText="1"/>
    </xf>
    <xf numFmtId="0" fontId="11" fillId="0" borderId="2" xfId="3" applyFont="1" applyFill="1" applyBorder="1" applyAlignment="1">
      <alignment wrapText="1"/>
    </xf>
    <xf numFmtId="0" fontId="11" fillId="8" borderId="2" xfId="3" applyFont="1" applyFill="1" applyBorder="1" applyAlignment="1">
      <alignment wrapText="1"/>
    </xf>
    <xf numFmtId="0" fontId="11" fillId="8" borderId="15" xfId="3" applyFont="1" applyFill="1" applyBorder="1" applyAlignment="1">
      <alignment horizontal="right" wrapText="1"/>
    </xf>
    <xf numFmtId="0" fontId="11" fillId="8" borderId="0" xfId="3" applyFont="1" applyFill="1" applyBorder="1" applyAlignment="1">
      <alignment wrapText="1"/>
    </xf>
    <xf numFmtId="0" fontId="11" fillId="8" borderId="7" xfId="3" applyFont="1" applyFill="1" applyBorder="1" applyAlignment="1">
      <alignment wrapText="1"/>
    </xf>
    <xf numFmtId="0" fontId="11" fillId="8" borderId="16" xfId="3" applyFont="1" applyFill="1" applyBorder="1" applyAlignment="1">
      <alignment horizontal="right" wrapText="1"/>
    </xf>
    <xf numFmtId="0" fontId="11" fillId="8" borderId="5" xfId="3" applyFont="1" applyFill="1" applyBorder="1" applyAlignment="1">
      <alignment wrapText="1"/>
    </xf>
    <xf numFmtId="0" fontId="11" fillId="8" borderId="8" xfId="3" applyFont="1" applyFill="1" applyBorder="1" applyAlignment="1">
      <alignment wrapText="1"/>
    </xf>
    <xf numFmtId="0" fontId="11" fillId="0" borderId="0" xfId="3"/>
    <xf numFmtId="0" fontId="12" fillId="8" borderId="23" xfId="3" applyFont="1" applyFill="1" applyBorder="1" applyAlignment="1">
      <alignment wrapText="1"/>
    </xf>
    <xf numFmtId="0" fontId="12" fillId="8" borderId="23" xfId="3" applyFont="1" applyFill="1" applyBorder="1" applyAlignment="1">
      <alignment horizontal="center" wrapText="1"/>
    </xf>
    <xf numFmtId="0" fontId="12" fillId="8" borderId="23" xfId="3" applyFont="1" applyFill="1" applyBorder="1" applyAlignment="1">
      <alignment horizontal="right" wrapText="1"/>
    </xf>
    <xf numFmtId="0" fontId="11" fillId="0" borderId="23" xfId="3" applyBorder="1" applyAlignment="1">
      <alignment horizontal="left" vertical="top" wrapText="1"/>
    </xf>
    <xf numFmtId="0" fontId="11" fillId="0" borderId="23" xfId="3" applyBorder="1" applyAlignment="1">
      <alignment horizontal="center" vertical="top" wrapText="1"/>
    </xf>
    <xf numFmtId="0" fontId="11" fillId="0" borderId="23" xfId="3" applyBorder="1" applyAlignment="1">
      <alignment horizontal="right" vertical="top" wrapText="1"/>
    </xf>
    <xf numFmtId="165" fontId="11" fillId="0" borderId="23" xfId="37" applyNumberFormat="1" applyFont="1" applyBorder="1" applyAlignment="1">
      <alignment horizontal="right" vertical="top" wrapText="1"/>
    </xf>
    <xf numFmtId="44" fontId="12" fillId="0" borderId="23" xfId="1" applyFont="1" applyBorder="1" applyAlignment="1">
      <alignment horizontal="right" wrapText="1"/>
    </xf>
    <xf numFmtId="165" fontId="11" fillId="0" borderId="23" xfId="3" applyNumberFormat="1" applyBorder="1" applyAlignment="1">
      <alignment horizontal="right" vertical="top" wrapText="1"/>
    </xf>
    <xf numFmtId="43" fontId="11" fillId="0" borderId="23" xfId="37" applyFont="1" applyBorder="1" applyAlignment="1">
      <alignment horizontal="right" wrapText="1"/>
    </xf>
    <xf numFmtId="44" fontId="12" fillId="0" borderId="23" xfId="1" applyNumberFormat="1" applyFont="1" applyBorder="1" applyAlignment="1">
      <alignment horizontal="right" wrapText="1"/>
    </xf>
    <xf numFmtId="0" fontId="11" fillId="0" borderId="23" xfId="3" applyBorder="1" applyAlignment="1">
      <alignment vertical="center" wrapText="1"/>
    </xf>
    <xf numFmtId="0" fontId="11" fillId="0" borderId="23" xfId="3" applyBorder="1" applyAlignment="1">
      <alignment horizontal="right" vertical="center" wrapText="1"/>
    </xf>
    <xf numFmtId="0" fontId="1" fillId="0" borderId="23" xfId="0" applyNumberFormat="1" applyFont="1" applyFill="1" applyBorder="1" applyAlignment="1" applyProtection="1">
      <alignment horizontal="left" vertical="center" wrapText="1"/>
    </xf>
    <xf numFmtId="0" fontId="1" fillId="0" borderId="23" xfId="0" applyNumberFormat="1" applyFont="1" applyFill="1" applyBorder="1" applyAlignment="1" applyProtection="1">
      <alignment horizontal="left" vertical="center" wrapText="1"/>
    </xf>
    <xf numFmtId="43" fontId="11" fillId="0" borderId="23" xfId="36" applyFill="1" applyBorder="1" applyAlignment="1">
      <alignment horizontal="right" vertical="top" wrapText="1"/>
    </xf>
    <xf numFmtId="0" fontId="16" fillId="0" borderId="23" xfId="0" applyNumberFormat="1" applyFont="1" applyFill="1" applyBorder="1" applyAlignment="1" applyProtection="1">
      <alignment horizontal="center" vertical="center" wrapText="1"/>
    </xf>
    <xf numFmtId="43" fontId="11" fillId="0" borderId="23" xfId="3" applyNumberFormat="1" applyBorder="1" applyAlignment="1">
      <alignment horizontal="right" vertical="top" wrapText="1"/>
    </xf>
    <xf numFmtId="0" fontId="1" fillId="0" borderId="23" xfId="0" applyNumberFormat="1" applyFont="1" applyFill="1" applyBorder="1" applyAlignment="1" applyProtection="1">
      <alignment horizontal="center" vertical="center" wrapText="1"/>
    </xf>
    <xf numFmtId="164" fontId="1" fillId="2" borderId="11" xfId="38" applyFont="1" applyFill="1" applyBorder="1" applyAlignment="1" applyProtection="1">
      <alignment vertical="center"/>
      <protection locked="0"/>
    </xf>
    <xf numFmtId="0" fontId="16" fillId="0" borderId="23" xfId="0" applyNumberFormat="1" applyFont="1" applyFill="1" applyBorder="1" applyAlignment="1" applyProtection="1">
      <alignment horizontal="left" vertical="center" wrapText="1"/>
    </xf>
    <xf numFmtId="0" fontId="1" fillId="0" borderId="23" xfId="0" applyNumberFormat="1" applyFont="1" applyFill="1" applyBorder="1" applyAlignment="1" applyProtection="1">
      <alignment horizontal="left" vertical="center" wrapText="1"/>
    </xf>
    <xf numFmtId="0" fontId="13" fillId="0" borderId="0" xfId="23" applyFont="1"/>
    <xf numFmtId="0" fontId="13" fillId="0" borderId="0" xfId="23" applyNumberFormat="1" applyFont="1" applyFill="1" applyBorder="1" applyAlignment="1" applyProtection="1">
      <alignment wrapText="1"/>
      <protection locked="0"/>
    </xf>
    <xf numFmtId="0" fontId="13" fillId="0" borderId="0" xfId="24" applyFont="1"/>
    <xf numFmtId="0" fontId="13" fillId="0" borderId="0" xfId="24" applyNumberFormat="1" applyFont="1" applyFill="1" applyBorder="1" applyAlignment="1" applyProtection="1">
      <alignment horizontal="left" vertical="top" wrapText="1"/>
      <protection locked="0"/>
    </xf>
    <xf numFmtId="0" fontId="1" fillId="2" borderId="0" xfId="24" applyFont="1" applyFill="1" applyBorder="1" applyAlignment="1" applyProtection="1">
      <alignment horizontal="center" vertical="center"/>
      <protection locked="0"/>
    </xf>
    <xf numFmtId="0" fontId="1" fillId="2" borderId="0" xfId="24" applyFont="1" applyFill="1" applyBorder="1" applyAlignment="1" applyProtection="1">
      <alignment horizontal="left" vertical="center"/>
      <protection locked="0"/>
    </xf>
    <xf numFmtId="0" fontId="2" fillId="2" borderId="0" xfId="24" applyFont="1" applyFill="1" applyBorder="1" applyAlignment="1" applyProtection="1">
      <alignment horizontal="left" vertical="center"/>
      <protection locked="0"/>
    </xf>
    <xf numFmtId="0" fontId="1" fillId="2" borderId="8" xfId="24" applyFont="1" applyFill="1" applyBorder="1" applyAlignment="1" applyProtection="1">
      <alignment horizontal="center" vertical="center"/>
      <protection locked="0"/>
    </xf>
    <xf numFmtId="0" fontId="1" fillId="2" borderId="5" xfId="24" applyFont="1" applyFill="1" applyBorder="1" applyAlignment="1" applyProtection="1">
      <alignment horizontal="center" vertical="center"/>
      <protection locked="0"/>
    </xf>
    <xf numFmtId="0" fontId="1" fillId="2" borderId="5" xfId="24" applyFont="1" applyFill="1" applyBorder="1" applyAlignment="1" applyProtection="1">
      <alignment horizontal="left" vertical="center"/>
      <protection locked="0"/>
    </xf>
    <xf numFmtId="0" fontId="2" fillId="2" borderId="5" xfId="24" applyFont="1" applyFill="1" applyBorder="1" applyAlignment="1" applyProtection="1">
      <alignment horizontal="left" vertical="center"/>
      <protection locked="0"/>
    </xf>
    <xf numFmtId="0" fontId="2" fillId="2" borderId="4" xfId="24" applyFont="1" applyFill="1" applyBorder="1" applyAlignment="1" applyProtection="1">
      <alignment horizontal="left" vertical="center"/>
      <protection locked="0"/>
    </xf>
    <xf numFmtId="0" fontId="1" fillId="2" borderId="7" xfId="24" applyFont="1" applyFill="1" applyBorder="1" applyAlignment="1" applyProtection="1">
      <alignment horizontal="center" vertical="center"/>
      <protection locked="0"/>
    </xf>
    <xf numFmtId="0" fontId="2" fillId="2" borderId="3" xfId="24" applyFont="1" applyFill="1" applyBorder="1" applyAlignment="1" applyProtection="1">
      <alignment horizontal="left" vertical="center"/>
      <protection locked="0"/>
    </xf>
    <xf numFmtId="0" fontId="1" fillId="2" borderId="6" xfId="24" applyFont="1" applyFill="1" applyBorder="1" applyAlignment="1" applyProtection="1">
      <alignment horizontal="center" vertical="center"/>
      <protection locked="0"/>
    </xf>
    <xf numFmtId="0" fontId="1" fillId="2" borderId="2" xfId="24" applyFont="1" applyFill="1" applyBorder="1" applyAlignment="1" applyProtection="1">
      <alignment horizontal="center" vertical="center"/>
      <protection locked="0"/>
    </xf>
    <xf numFmtId="0" fontId="1" fillId="2" borderId="2" xfId="24" applyFont="1" applyFill="1" applyBorder="1" applyAlignment="1" applyProtection="1">
      <alignment horizontal="left" vertical="center"/>
      <protection locked="0"/>
    </xf>
    <xf numFmtId="0" fontId="2" fillId="2" borderId="2" xfId="24" applyFont="1" applyFill="1" applyBorder="1" applyAlignment="1" applyProtection="1">
      <alignment horizontal="left" vertical="center"/>
      <protection locked="0"/>
    </xf>
    <xf numFmtId="0" fontId="2" fillId="2" borderId="1" xfId="24" applyFont="1" applyFill="1" applyBorder="1" applyAlignment="1" applyProtection="1">
      <alignment horizontal="left" vertical="center"/>
      <protection locked="0"/>
    </xf>
    <xf numFmtId="0" fontId="13" fillId="0" borderId="0" xfId="0" applyNumberFormat="1" applyFont="1" applyFill="1" applyBorder="1" applyAlignment="1" applyProtection="1">
      <alignment wrapText="1"/>
      <protection locked="0"/>
    </xf>
    <xf numFmtId="0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4" fontId="16" fillId="0" borderId="0" xfId="0" applyNumberFormat="1" applyFont="1" applyFill="1" applyBorder="1" applyAlignment="1" applyProtection="1">
      <alignment horizontal="right" vertical="center" wrapText="1"/>
    </xf>
    <xf numFmtId="4" fontId="14" fillId="0" borderId="0" xfId="0" applyNumberFormat="1" applyFont="1" applyFill="1" applyBorder="1" applyAlignment="1" applyProtection="1">
      <alignment horizontal="center" vertical="center" wrapText="1"/>
    </xf>
    <xf numFmtId="0" fontId="13" fillId="0" borderId="0" xfId="0" applyFont="1" applyFill="1"/>
    <xf numFmtId="0" fontId="1" fillId="0" borderId="23" xfId="0" applyNumberFormat="1" applyFont="1" applyFill="1" applyBorder="1" applyAlignment="1" applyProtection="1">
      <alignment horizontal="left" vertical="center" wrapText="1"/>
    </xf>
    <xf numFmtId="0" fontId="1" fillId="0" borderId="23" xfId="0" applyNumberFormat="1" applyFont="1" applyFill="1" applyBorder="1" applyAlignment="1" applyProtection="1">
      <alignment horizontal="left" vertical="center" wrapText="1"/>
    </xf>
    <xf numFmtId="164" fontId="18" fillId="2" borderId="17" xfId="38" applyFont="1" applyFill="1" applyBorder="1" applyAlignment="1" applyProtection="1">
      <alignment vertical="center"/>
      <protection locked="0"/>
    </xf>
    <xf numFmtId="10" fontId="18" fillId="2" borderId="11" xfId="33" applyNumberFormat="1" applyFont="1" applyFill="1" applyBorder="1" applyAlignment="1" applyProtection="1">
      <alignment vertical="center"/>
      <protection locked="0"/>
    </xf>
    <xf numFmtId="0" fontId="13" fillId="0" borderId="0" xfId="23" applyFont="1" applyFill="1"/>
    <xf numFmtId="4" fontId="16" fillId="0" borderId="23" xfId="0" applyNumberFormat="1" applyFont="1" applyFill="1" applyBorder="1" applyAlignment="1" applyProtection="1">
      <alignment horizontal="right" vertical="center" wrapText="1"/>
    </xf>
    <xf numFmtId="0" fontId="1" fillId="0" borderId="23" xfId="0" applyNumberFormat="1" applyFont="1" applyFill="1" applyBorder="1" applyAlignment="1" applyProtection="1">
      <alignment horizontal="left" vertical="center" wrapText="1"/>
    </xf>
    <xf numFmtId="0" fontId="0" fillId="0" borderId="23" xfId="3" applyFont="1" applyBorder="1" applyAlignment="1">
      <alignment horizontal="left" vertical="top" wrapText="1"/>
    </xf>
    <xf numFmtId="0" fontId="0" fillId="0" borderId="23" xfId="3" applyFont="1" applyBorder="1" applyAlignment="1">
      <alignment horizontal="center" vertical="top" wrapText="1"/>
    </xf>
    <xf numFmtId="0" fontId="11" fillId="0" borderId="0" xfId="3" applyAlignment="1">
      <alignment wrapText="1"/>
    </xf>
    <xf numFmtId="0" fontId="0" fillId="0" borderId="5" xfId="3" applyFont="1" applyFill="1" applyBorder="1"/>
    <xf numFmtId="0" fontId="20" fillId="0" borderId="0" xfId="0" applyFont="1" applyFill="1" applyAlignment="1">
      <alignment horizontal="right" vertical="center" wrapText="1"/>
    </xf>
    <xf numFmtId="0" fontId="2" fillId="9" borderId="23" xfId="0" applyNumberFormat="1" applyFont="1" applyFill="1" applyBorder="1" applyAlignment="1" applyProtection="1">
      <alignment horizontal="left" vertical="center" wrapText="1"/>
    </xf>
    <xf numFmtId="4" fontId="14" fillId="9" borderId="23" xfId="0" applyNumberFormat="1" applyFont="1" applyFill="1" applyBorder="1" applyAlignment="1" applyProtection="1">
      <alignment horizontal="right" vertical="center" wrapText="1"/>
    </xf>
    <xf numFmtId="0" fontId="13" fillId="9" borderId="0" xfId="0" applyFont="1" applyFill="1"/>
    <xf numFmtId="0" fontId="14" fillId="9" borderId="23" xfId="0" applyNumberFormat="1" applyFont="1" applyFill="1" applyBorder="1" applyAlignment="1" applyProtection="1">
      <alignment horizontal="left" vertical="center" wrapText="1"/>
    </xf>
    <xf numFmtId="0" fontId="15" fillId="9" borderId="23" xfId="0" applyNumberFormat="1" applyFont="1" applyFill="1" applyBorder="1" applyAlignment="1" applyProtection="1">
      <alignment vertical="center" wrapText="1"/>
      <protection locked="0"/>
    </xf>
    <xf numFmtId="0" fontId="14" fillId="9" borderId="23" xfId="0" applyNumberFormat="1" applyFont="1" applyFill="1" applyBorder="1" applyAlignment="1" applyProtection="1">
      <alignment vertical="center" wrapText="1"/>
      <protection locked="0"/>
    </xf>
    <xf numFmtId="4" fontId="14" fillId="9" borderId="23" xfId="0" applyNumberFormat="1" applyFont="1" applyFill="1" applyBorder="1" applyAlignment="1" applyProtection="1">
      <alignment vertical="center" wrapText="1"/>
      <protection locked="0"/>
    </xf>
    <xf numFmtId="0" fontId="14" fillId="9" borderId="23" xfId="0" applyNumberFormat="1" applyFont="1" applyFill="1" applyBorder="1" applyAlignment="1" applyProtection="1">
      <alignment horizontal="left" vertical="center" wrapText="1"/>
      <protection locked="0"/>
    </xf>
    <xf numFmtId="0" fontId="1" fillId="9" borderId="23" xfId="0" applyNumberFormat="1" applyFont="1" applyFill="1" applyBorder="1" applyAlignment="1" applyProtection="1">
      <alignment horizontal="left" vertical="center" wrapText="1"/>
    </xf>
    <xf numFmtId="0" fontId="14" fillId="9" borderId="23" xfId="0" applyFont="1" applyFill="1" applyBorder="1" applyAlignment="1" applyProtection="1">
      <alignment vertical="center" wrapText="1"/>
      <protection locked="0"/>
    </xf>
    <xf numFmtId="0" fontId="15" fillId="9" borderId="24" xfId="0" applyNumberFormat="1" applyFont="1" applyFill="1" applyBorder="1" applyAlignment="1" applyProtection="1">
      <alignment vertical="center" wrapText="1"/>
      <protection locked="0"/>
    </xf>
    <xf numFmtId="0" fontId="14" fillId="9" borderId="25" xfId="0" applyNumberFormat="1" applyFont="1" applyFill="1" applyBorder="1" applyAlignment="1" applyProtection="1">
      <alignment horizontal="left" vertical="center" wrapText="1"/>
      <protection locked="0"/>
    </xf>
    <xf numFmtId="0" fontId="2" fillId="3" borderId="23" xfId="0" applyNumberFormat="1" applyFont="1" applyFill="1" applyBorder="1" applyAlignment="1" applyProtection="1">
      <alignment horizontal="center" vertical="center" wrapText="1"/>
    </xf>
    <xf numFmtId="166" fontId="13" fillId="0" borderId="0" xfId="0" applyNumberFormat="1" applyFont="1" applyAlignment="1">
      <alignment vertical="center"/>
    </xf>
    <xf numFmtId="166" fontId="1" fillId="2" borderId="0" xfId="5" applyNumberFormat="1" applyFont="1" applyFill="1" applyBorder="1" applyAlignment="1" applyProtection="1">
      <alignment vertical="center"/>
      <protection locked="0"/>
    </xf>
    <xf numFmtId="166" fontId="2" fillId="2" borderId="2" xfId="0" applyNumberFormat="1" applyFont="1" applyFill="1" applyBorder="1" applyAlignment="1" applyProtection="1">
      <alignment vertical="center"/>
      <protection locked="0"/>
    </xf>
    <xf numFmtId="166" fontId="2" fillId="2" borderId="0" xfId="0" applyNumberFormat="1" applyFont="1" applyFill="1" applyBorder="1" applyAlignment="1" applyProtection="1">
      <alignment vertical="center"/>
      <protection locked="0"/>
    </xf>
    <xf numFmtId="166" fontId="2" fillId="2" borderId="5" xfId="0" applyNumberFormat="1" applyFont="1" applyFill="1" applyBorder="1" applyAlignment="1" applyProtection="1">
      <alignment vertical="center"/>
      <protection locked="0"/>
    </xf>
    <xf numFmtId="166" fontId="14" fillId="3" borderId="23" xfId="0" applyNumberFormat="1" applyFont="1" applyFill="1" applyBorder="1" applyAlignment="1" applyProtection="1">
      <alignment vertical="center" wrapText="1"/>
    </xf>
    <xf numFmtId="166" fontId="14" fillId="0" borderId="0" xfId="0" applyNumberFormat="1" applyFont="1" applyFill="1" applyBorder="1" applyAlignment="1" applyProtection="1">
      <alignment vertical="center" wrapText="1"/>
      <protection locked="0"/>
    </xf>
    <xf numFmtId="10" fontId="1" fillId="2" borderId="17" xfId="33" applyNumberFormat="1" applyFont="1" applyFill="1" applyBorder="1" applyAlignment="1" applyProtection="1">
      <alignment horizontal="center" vertical="center"/>
      <protection locked="0"/>
    </xf>
    <xf numFmtId="0" fontId="0" fillId="0" borderId="6" xfId="3" applyFont="1" applyFill="1" applyBorder="1" applyAlignment="1">
      <alignment horizontal="center"/>
    </xf>
    <xf numFmtId="166" fontId="13" fillId="0" borderId="0" xfId="0" applyNumberFormat="1" applyFont="1"/>
    <xf numFmtId="0" fontId="16" fillId="0" borderId="23" xfId="0" applyNumberFormat="1" applyFont="1" applyFill="1" applyBorder="1" applyAlignment="1" applyProtection="1">
      <alignment horizontal="left" vertical="center" wrapText="1"/>
    </xf>
    <xf numFmtId="0" fontId="20" fillId="0" borderId="36" xfId="0" applyFont="1" applyFill="1" applyBorder="1" applyAlignment="1">
      <alignment horizontal="right" vertical="center" wrapText="1"/>
    </xf>
    <xf numFmtId="0" fontId="0" fillId="0" borderId="23" xfId="3" applyFont="1" applyBorder="1" applyAlignment="1">
      <alignment horizontal="center" vertical="center" wrapText="1"/>
    </xf>
    <xf numFmtId="0" fontId="11" fillId="0" borderId="25" xfId="3" applyBorder="1" applyAlignment="1">
      <alignment vertical="center" wrapText="1"/>
    </xf>
    <xf numFmtId="0" fontId="20" fillId="0" borderId="9" xfId="0" applyFont="1" applyFill="1" applyBorder="1" applyAlignment="1">
      <alignment horizontal="right" vertical="center" wrapText="1"/>
    </xf>
    <xf numFmtId="0" fontId="0" fillId="0" borderId="32" xfId="3" applyFont="1" applyBorder="1" applyAlignment="1">
      <alignment horizontal="left" vertical="top" wrapText="1"/>
    </xf>
    <xf numFmtId="0" fontId="11" fillId="0" borderId="30" xfId="3" applyBorder="1" applyAlignment="1">
      <alignment horizontal="center" vertical="center" wrapText="1"/>
    </xf>
    <xf numFmtId="0" fontId="11" fillId="0" borderId="9" xfId="3" applyBorder="1" applyAlignment="1">
      <alignment horizontal="center" vertical="center" wrapText="1"/>
    </xf>
    <xf numFmtId="44" fontId="11" fillId="0" borderId="23" xfId="3" applyNumberFormat="1" applyBorder="1" applyAlignment="1">
      <alignment horizontal="right" vertical="center" wrapText="1"/>
    </xf>
    <xf numFmtId="4" fontId="17" fillId="0" borderId="25" xfId="23" applyNumberFormat="1" applyFont="1" applyFill="1" applyBorder="1" applyAlignment="1" applyProtection="1">
      <alignment horizontal="right" vertical="center" wrapText="1"/>
    </xf>
    <xf numFmtId="4" fontId="3" fillId="0" borderId="13" xfId="23" applyNumberFormat="1" applyFont="1" applyFill="1" applyBorder="1" applyAlignment="1" applyProtection="1">
      <alignment horizontal="center" vertical="center" wrapText="1"/>
      <protection locked="0"/>
    </xf>
    <xf numFmtId="4" fontId="3" fillId="0" borderId="22" xfId="23" applyNumberFormat="1" applyFont="1" applyFill="1" applyBorder="1" applyAlignment="1" applyProtection="1">
      <alignment horizontal="center" vertical="center" wrapText="1"/>
      <protection locked="0"/>
    </xf>
    <xf numFmtId="4" fontId="7" fillId="2" borderId="0" xfId="0" applyNumberFormat="1" applyFont="1" applyFill="1"/>
    <xf numFmtId="0" fontId="13" fillId="0" borderId="0" xfId="0" applyFont="1"/>
    <xf numFmtId="0" fontId="1" fillId="2" borderId="0" xfId="0" applyFont="1" applyFill="1" applyBorder="1" applyAlignment="1" applyProtection="1">
      <alignment vertical="center"/>
      <protection locked="0"/>
    </xf>
    <xf numFmtId="0" fontId="16" fillId="0" borderId="23" xfId="0" applyNumberFormat="1" applyFont="1" applyFill="1" applyBorder="1" applyAlignment="1" applyProtection="1">
      <alignment horizontal="center" vertical="center" wrapText="1"/>
    </xf>
    <xf numFmtId="4" fontId="16" fillId="0" borderId="23" xfId="0" applyNumberFormat="1" applyFont="1" applyFill="1" applyBorder="1" applyAlignment="1" applyProtection="1">
      <alignment horizontal="right" vertical="center" wrapText="1"/>
    </xf>
    <xf numFmtId="0" fontId="1" fillId="0" borderId="23" xfId="0" applyNumberFormat="1" applyFont="1" applyFill="1" applyBorder="1" applyAlignment="1" applyProtection="1">
      <alignment horizontal="center" vertical="center" wrapText="1"/>
    </xf>
    <xf numFmtId="4" fontId="16" fillId="7" borderId="23" xfId="0" applyNumberFormat="1" applyFont="1" applyFill="1" applyBorder="1" applyAlignment="1" applyProtection="1">
      <alignment horizontal="right" vertical="center" wrapText="1"/>
    </xf>
    <xf numFmtId="0" fontId="11" fillId="0" borderId="0" xfId="3" applyAlignment="1">
      <alignment vertical="center" wrapText="1"/>
    </xf>
    <xf numFmtId="0" fontId="11" fillId="8" borderId="14" xfId="3" applyFont="1" applyFill="1" applyBorder="1" applyAlignment="1">
      <alignment horizontal="right" wrapText="1"/>
    </xf>
    <xf numFmtId="0" fontId="11" fillId="0" borderId="2" xfId="3" applyFill="1" applyBorder="1"/>
    <xf numFmtId="0" fontId="11" fillId="8" borderId="2" xfId="3" applyFont="1" applyFill="1" applyBorder="1" applyAlignment="1">
      <alignment horizontal="right" wrapText="1"/>
    </xf>
    <xf numFmtId="0" fontId="11" fillId="0" borderId="2" xfId="3" applyFont="1" applyFill="1" applyBorder="1" applyAlignment="1">
      <alignment wrapText="1"/>
    </xf>
    <xf numFmtId="0" fontId="11" fillId="8" borderId="2" xfId="3" applyFont="1" applyFill="1" applyBorder="1" applyAlignment="1">
      <alignment wrapText="1"/>
    </xf>
    <xf numFmtId="0" fontId="11" fillId="8" borderId="15" xfId="3" applyFont="1" applyFill="1" applyBorder="1" applyAlignment="1">
      <alignment horizontal="right" wrapText="1"/>
    </xf>
    <xf numFmtId="0" fontId="11" fillId="8" borderId="0" xfId="3" applyFont="1" applyFill="1" applyBorder="1" applyAlignment="1">
      <alignment wrapText="1"/>
    </xf>
    <xf numFmtId="0" fontId="11" fillId="8" borderId="7" xfId="3" applyFont="1" applyFill="1" applyBorder="1" applyAlignment="1">
      <alignment wrapText="1"/>
    </xf>
    <xf numFmtId="0" fontId="11" fillId="8" borderId="16" xfId="3" applyFont="1" applyFill="1" applyBorder="1" applyAlignment="1">
      <alignment horizontal="right" wrapText="1"/>
    </xf>
    <xf numFmtId="0" fontId="11" fillId="8" borderId="5" xfId="3" applyFont="1" applyFill="1" applyBorder="1" applyAlignment="1">
      <alignment wrapText="1"/>
    </xf>
    <xf numFmtId="0" fontId="11" fillId="8" borderId="8" xfId="3" applyFont="1" applyFill="1" applyBorder="1" applyAlignment="1">
      <alignment wrapText="1"/>
    </xf>
    <xf numFmtId="0" fontId="11" fillId="0" borderId="0" xfId="3"/>
    <xf numFmtId="0" fontId="12" fillId="8" borderId="23" xfId="3" applyFont="1" applyFill="1" applyBorder="1" applyAlignment="1">
      <alignment wrapText="1"/>
    </xf>
    <xf numFmtId="0" fontId="12" fillId="8" borderId="23" xfId="3" applyFont="1" applyFill="1" applyBorder="1" applyAlignment="1">
      <alignment horizontal="center" wrapText="1"/>
    </xf>
    <xf numFmtId="0" fontId="12" fillId="8" borderId="23" xfId="3" applyFont="1" applyFill="1" applyBorder="1" applyAlignment="1">
      <alignment horizontal="right" wrapText="1"/>
    </xf>
    <xf numFmtId="0" fontId="11" fillId="0" borderId="23" xfId="3" applyBorder="1" applyAlignment="1">
      <alignment horizontal="left" vertical="top" wrapText="1"/>
    </xf>
    <xf numFmtId="0" fontId="11" fillId="0" borderId="23" xfId="3" applyBorder="1" applyAlignment="1">
      <alignment horizontal="center" vertical="top" wrapText="1"/>
    </xf>
    <xf numFmtId="0" fontId="11" fillId="0" borderId="23" xfId="3" applyBorder="1" applyAlignment="1">
      <alignment horizontal="right" vertical="top" wrapText="1"/>
    </xf>
    <xf numFmtId="165" fontId="11" fillId="0" borderId="23" xfId="3" applyNumberFormat="1" applyBorder="1" applyAlignment="1">
      <alignment horizontal="right" vertical="top" wrapText="1"/>
    </xf>
    <xf numFmtId="0" fontId="11" fillId="0" borderId="23" xfId="3" applyBorder="1" applyAlignment="1">
      <alignment vertical="center" wrapText="1"/>
    </xf>
    <xf numFmtId="0" fontId="11" fillId="0" borderId="23" xfId="3" applyBorder="1" applyAlignment="1">
      <alignment horizontal="right" vertical="center" wrapText="1"/>
    </xf>
    <xf numFmtId="0" fontId="1" fillId="0" borderId="23" xfId="0" applyNumberFormat="1" applyFont="1" applyFill="1" applyBorder="1" applyAlignment="1" applyProtection="1">
      <alignment horizontal="left" vertical="center" wrapText="1"/>
    </xf>
    <xf numFmtId="0" fontId="13" fillId="0" borderId="0" xfId="0" applyFont="1" applyFill="1"/>
    <xf numFmtId="4" fontId="17" fillId="28" borderId="23" xfId="23" applyNumberFormat="1" applyFont="1" applyFill="1" applyBorder="1" applyAlignment="1" applyProtection="1">
      <alignment horizontal="right" vertical="center" wrapText="1"/>
    </xf>
    <xf numFmtId="0" fontId="13" fillId="0" borderId="0" xfId="0" applyFont="1" applyFill="1" applyBorder="1"/>
    <xf numFmtId="0" fontId="13" fillId="0" borderId="0" xfId="0" applyFont="1" applyBorder="1"/>
    <xf numFmtId="4" fontId="13" fillId="0" borderId="0" xfId="0" applyNumberFormat="1" applyFont="1"/>
    <xf numFmtId="2" fontId="1" fillId="0" borderId="49" xfId="0" applyNumberFormat="1" applyFont="1" applyBorder="1" applyAlignment="1">
      <alignment horizontal="right" indent="4"/>
    </xf>
    <xf numFmtId="0" fontId="7" fillId="2" borderId="0" xfId="0" applyFont="1" applyFill="1"/>
    <xf numFmtId="0" fontId="1" fillId="2" borderId="0" xfId="0" applyFont="1" applyFill="1"/>
    <xf numFmtId="0" fontId="2" fillId="0" borderId="49" xfId="0" applyFont="1" applyBorder="1" applyAlignment="1">
      <alignment horizontal="center"/>
    </xf>
    <xf numFmtId="0" fontId="1" fillId="0" borderId="23" xfId="0" applyNumberFormat="1" applyFont="1" applyFill="1" applyBorder="1" applyAlignment="1" applyProtection="1">
      <alignment horizontal="left" vertical="center" wrapText="1"/>
    </xf>
    <xf numFmtId="0" fontId="16" fillId="0" borderId="23" xfId="0" applyNumberFormat="1" applyFont="1" applyFill="1" applyBorder="1" applyAlignment="1" applyProtection="1">
      <alignment horizontal="left" vertical="center" wrapText="1"/>
    </xf>
    <xf numFmtId="0" fontId="13" fillId="0" borderId="23" xfId="0" applyFont="1" applyFill="1" applyBorder="1"/>
    <xf numFmtId="0" fontId="13" fillId="0" borderId="23" xfId="0" applyFont="1" applyFill="1" applyBorder="1" applyAlignment="1">
      <alignment horizontal="center"/>
    </xf>
    <xf numFmtId="0" fontId="13" fillId="0" borderId="23" xfId="0" applyFont="1" applyFill="1" applyBorder="1" applyAlignment="1">
      <alignment wrapText="1"/>
    </xf>
    <xf numFmtId="0" fontId="2" fillId="9" borderId="23" xfId="0" applyFont="1" applyFill="1" applyBorder="1" applyAlignment="1">
      <alignment horizontal="left" vertical="center" wrapText="1"/>
    </xf>
    <xf numFmtId="0" fontId="15" fillId="9" borderId="23" xfId="0" applyFont="1" applyFill="1" applyBorder="1" applyAlignment="1" applyProtection="1">
      <alignment vertical="center" wrapText="1"/>
      <protection locked="0"/>
    </xf>
    <xf numFmtId="0" fontId="14" fillId="9" borderId="23" xfId="0" applyFont="1" applyFill="1" applyBorder="1" applyAlignment="1" applyProtection="1">
      <alignment horizontal="left" vertical="center" wrapText="1"/>
      <protection locked="0"/>
    </xf>
    <xf numFmtId="4" fontId="14" fillId="9" borderId="23" xfId="0" applyNumberFormat="1" applyFont="1" applyFill="1" applyBorder="1" applyAlignment="1">
      <alignment horizontal="right" vertical="center" wrapText="1"/>
    </xf>
    <xf numFmtId="0" fontId="2" fillId="3" borderId="23" xfId="0" applyFont="1" applyFill="1" applyBorder="1" applyAlignment="1">
      <alignment horizontal="left" vertical="center" wrapText="1"/>
    </xf>
    <xf numFmtId="0" fontId="41" fillId="3" borderId="23" xfId="0" applyFont="1" applyFill="1" applyBorder="1" applyAlignment="1" applyProtection="1">
      <alignment horizontal="center" vertical="center" wrapText="1"/>
      <protection locked="0"/>
    </xf>
    <xf numFmtId="0" fontId="14" fillId="3" borderId="23" xfId="0" applyFont="1" applyFill="1" applyBorder="1" applyAlignment="1" applyProtection="1">
      <alignment vertical="center" wrapText="1"/>
      <protection locked="0"/>
    </xf>
    <xf numFmtId="4" fontId="16" fillId="3" borderId="23" xfId="0" applyNumberFormat="1" applyFont="1" applyFill="1" applyBorder="1" applyAlignment="1">
      <alignment horizontal="right" vertical="center" wrapText="1"/>
    </xf>
    <xf numFmtId="0" fontId="14" fillId="3" borderId="23" xfId="0" applyFont="1" applyFill="1" applyBorder="1" applyAlignment="1" applyProtection="1">
      <alignment horizontal="left" vertical="center" wrapText="1"/>
      <protection locked="0"/>
    </xf>
    <xf numFmtId="4" fontId="14" fillId="3" borderId="23" xfId="0" applyNumberFormat="1" applyFont="1" applyFill="1" applyBorder="1" applyAlignment="1">
      <alignment horizontal="right" vertical="center" wrapText="1"/>
    </xf>
    <xf numFmtId="0" fontId="13" fillId="2" borderId="23" xfId="0" applyFont="1" applyFill="1" applyBorder="1" applyAlignment="1">
      <alignment horizontal="left" vertical="center" wrapText="1"/>
    </xf>
    <xf numFmtId="0" fontId="13" fillId="2" borderId="23" xfId="0" applyFont="1" applyFill="1" applyBorder="1" applyAlignment="1">
      <alignment horizontal="center" vertical="center" wrapText="1"/>
    </xf>
    <xf numFmtId="4" fontId="13" fillId="2" borderId="23" xfId="0" applyNumberFormat="1" applyFont="1" applyFill="1" applyBorder="1" applyAlignment="1">
      <alignment horizontal="right" vertical="center" wrapText="1"/>
    </xf>
    <xf numFmtId="0" fontId="19" fillId="3" borderId="23" xfId="0" applyFont="1" applyFill="1" applyBorder="1" applyAlignment="1">
      <alignment horizontal="left" vertical="center" wrapText="1"/>
    </xf>
    <xf numFmtId="0" fontId="19" fillId="3" borderId="23" xfId="0" applyFont="1" applyFill="1" applyBorder="1" applyAlignment="1" applyProtection="1">
      <alignment horizontal="center" vertical="center" wrapText="1"/>
      <protection locked="0"/>
    </xf>
    <xf numFmtId="0" fontId="19" fillId="3" borderId="23" xfId="0" applyFont="1" applyFill="1" applyBorder="1" applyAlignment="1" applyProtection="1">
      <alignment vertical="center" wrapText="1"/>
      <protection locked="0"/>
    </xf>
    <xf numFmtId="4" fontId="13" fillId="3" borderId="23" xfId="0" applyNumberFormat="1" applyFont="1" applyFill="1" applyBorder="1" applyAlignment="1">
      <alignment horizontal="right" vertical="center" wrapText="1"/>
    </xf>
    <xf numFmtId="0" fontId="19" fillId="3" borderId="23" xfId="0" applyFont="1" applyFill="1" applyBorder="1" applyAlignment="1" applyProtection="1">
      <alignment horizontal="left" vertical="center" wrapText="1"/>
      <protection locked="0"/>
    </xf>
    <xf numFmtId="4" fontId="19" fillId="3" borderId="23" xfId="0" applyNumberFormat="1" applyFont="1" applyFill="1" applyBorder="1" applyAlignment="1">
      <alignment horizontal="right" vertical="center" wrapText="1"/>
    </xf>
    <xf numFmtId="0" fontId="13" fillId="2" borderId="25" xfId="0" applyFont="1" applyFill="1" applyBorder="1" applyAlignment="1">
      <alignment horizontal="left" vertical="center" wrapText="1"/>
    </xf>
    <xf numFmtId="0" fontId="16" fillId="0" borderId="23" xfId="0" applyNumberFormat="1" applyFont="1" applyFill="1" applyBorder="1" applyAlignment="1" applyProtection="1">
      <alignment horizontal="left" vertical="center" wrapText="1"/>
    </xf>
    <xf numFmtId="0" fontId="42" fillId="2" borderId="23" xfId="0" applyFont="1" applyFill="1" applyBorder="1" applyAlignment="1">
      <alignment horizontal="center" vertical="center" wrapText="1"/>
    </xf>
    <xf numFmtId="172" fontId="13" fillId="0" borderId="0" xfId="0" applyNumberFormat="1" applyFont="1"/>
    <xf numFmtId="0" fontId="13" fillId="9" borderId="0" xfId="0" applyFont="1" applyFill="1" applyBorder="1"/>
    <xf numFmtId="4" fontId="16" fillId="29" borderId="0" xfId="0" applyNumberFormat="1" applyFont="1" applyFill="1" applyBorder="1" applyAlignment="1" applyProtection="1">
      <alignment horizontal="right" vertical="center" wrapText="1"/>
    </xf>
    <xf numFmtId="0" fontId="13" fillId="0" borderId="0" xfId="23" applyFont="1" applyBorder="1"/>
    <xf numFmtId="0" fontId="13" fillId="0" borderId="0" xfId="23" applyFont="1" applyFill="1" applyBorder="1"/>
    <xf numFmtId="0" fontId="2" fillId="2" borderId="0" xfId="3" applyFont="1" applyFill="1" applyBorder="1" applyAlignment="1" applyProtection="1">
      <alignment vertical="center" wrapText="1"/>
      <protection locked="0"/>
    </xf>
    <xf numFmtId="0" fontId="2" fillId="2" borderId="5" xfId="3" applyFont="1" applyFill="1" applyBorder="1" applyAlignment="1" applyProtection="1">
      <alignment horizontal="left" vertical="center" wrapText="1"/>
      <protection locked="0"/>
    </xf>
    <xf numFmtId="0" fontId="13" fillId="2" borderId="5" xfId="3" applyFont="1" applyFill="1" applyBorder="1" applyAlignment="1">
      <alignment vertical="center" wrapText="1"/>
    </xf>
    <xf numFmtId="0" fontId="11" fillId="0" borderId="5" xfId="3" applyBorder="1" applyAlignment="1">
      <alignment vertical="center" wrapText="1"/>
    </xf>
    <xf numFmtId="0" fontId="2" fillId="2" borderId="7" xfId="3" applyFont="1" applyFill="1" applyBorder="1" applyAlignment="1" applyProtection="1">
      <alignment vertical="center" wrapText="1"/>
      <protection locked="0"/>
    </xf>
    <xf numFmtId="0" fontId="2" fillId="2" borderId="7" xfId="3" applyFont="1" applyFill="1" applyBorder="1" applyAlignment="1" applyProtection="1">
      <alignment horizontal="right" vertical="center" wrapText="1"/>
      <protection locked="0"/>
    </xf>
    <xf numFmtId="10" fontId="2" fillId="2" borderId="17" xfId="3" applyNumberFormat="1" applyFont="1" applyFill="1" applyBorder="1" applyAlignment="1" applyProtection="1">
      <alignment horizontal="left" vertical="center" wrapText="1"/>
      <protection locked="0"/>
    </xf>
    <xf numFmtId="0" fontId="2" fillId="2" borderId="17" xfId="3" applyFont="1" applyFill="1" applyBorder="1" applyAlignment="1" applyProtection="1">
      <alignment horizontal="left" vertical="center" wrapText="1"/>
      <protection locked="0"/>
    </xf>
    <xf numFmtId="0" fontId="2" fillId="2" borderId="11" xfId="3" applyFont="1" applyFill="1" applyBorder="1" applyAlignment="1" applyProtection="1">
      <alignment horizontal="left" vertical="center" wrapText="1"/>
      <protection locked="0"/>
    </xf>
    <xf numFmtId="10" fontId="2" fillId="2" borderId="11" xfId="3" applyNumberFormat="1" applyFont="1" applyFill="1" applyBorder="1" applyAlignment="1" applyProtection="1">
      <alignment horizontal="left" vertical="center" wrapText="1"/>
      <protection locked="0"/>
    </xf>
    <xf numFmtId="0" fontId="13" fillId="0" borderId="23" xfId="0" applyFont="1" applyFill="1" applyBorder="1" applyAlignment="1">
      <alignment horizontal="left" vertical="center" wrapText="1"/>
    </xf>
    <xf numFmtId="0" fontId="12" fillId="0" borderId="0" xfId="0" applyFont="1"/>
    <xf numFmtId="0" fontId="2" fillId="2" borderId="0" xfId="5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horizontal="left" vertical="center"/>
      <protection locked="0"/>
    </xf>
    <xf numFmtId="14" fontId="2" fillId="2" borderId="4" xfId="0" applyNumberFormat="1" applyFont="1" applyFill="1" applyBorder="1" applyAlignment="1" applyProtection="1">
      <alignment horizontal="center" vertical="center"/>
      <protection locked="0"/>
    </xf>
    <xf numFmtId="0" fontId="12" fillId="0" borderId="49" xfId="0" applyFont="1" applyBorder="1" applyAlignment="1">
      <alignment horizontal="center" vertical="center" wrapText="1"/>
    </xf>
    <xf numFmtId="44" fontId="12" fillId="0" borderId="49" xfId="128" applyFont="1" applyBorder="1" applyAlignment="1">
      <alignment horizontal="center"/>
    </xf>
    <xf numFmtId="0" fontId="12" fillId="0" borderId="62" xfId="0" applyFont="1" applyBorder="1" applyAlignment="1">
      <alignment horizontal="center"/>
    </xf>
    <xf numFmtId="0" fontId="0" fillId="0" borderId="48" xfId="0" applyBorder="1"/>
    <xf numFmtId="0" fontId="0" fillId="0" borderId="49" xfId="0" applyBorder="1"/>
    <xf numFmtId="44" fontId="11" fillId="0" borderId="63" xfId="128" applyFont="1" applyFill="1" applyBorder="1"/>
    <xf numFmtId="44" fontId="11" fillId="0" borderId="63" xfId="128" applyFont="1" applyBorder="1"/>
    <xf numFmtId="44" fontId="0" fillId="0" borderId="63" xfId="0" applyNumberFormat="1" applyBorder="1"/>
    <xf numFmtId="44" fontId="0" fillId="30" borderId="63" xfId="0" applyNumberFormat="1" applyFill="1" applyBorder="1"/>
    <xf numFmtId="10" fontId="3" fillId="9" borderId="49" xfId="0" applyNumberFormat="1" applyFont="1" applyFill="1" applyBorder="1" applyAlignment="1">
      <alignment horizontal="right" vertical="center" indent="2"/>
    </xf>
    <xf numFmtId="0" fontId="16" fillId="0" borderId="23" xfId="0" applyNumberFormat="1" applyFont="1" applyFill="1" applyBorder="1" applyAlignment="1" applyProtection="1">
      <alignment horizontal="left" vertical="center" wrapText="1"/>
    </xf>
    <xf numFmtId="10" fontId="1" fillId="2" borderId="6" xfId="33" applyNumberFormat="1" applyFont="1" applyFill="1" applyBorder="1" applyAlignment="1" applyProtection="1">
      <alignment horizontal="left" vertical="center" indent="1"/>
      <protection locked="0"/>
    </xf>
    <xf numFmtId="10" fontId="1" fillId="2" borderId="8" xfId="33" applyNumberFormat="1" applyFont="1" applyFill="1" applyBorder="1" applyAlignment="1" applyProtection="1">
      <alignment horizontal="left" vertical="center" indent="1"/>
      <protection locked="0"/>
    </xf>
    <xf numFmtId="0" fontId="2" fillId="2" borderId="2" xfId="0" applyFont="1" applyFill="1" applyBorder="1" applyAlignment="1" applyProtection="1">
      <alignment horizontal="right" vertical="center" indent="1"/>
      <protection locked="0"/>
    </xf>
    <xf numFmtId="0" fontId="2" fillId="2" borderId="5" xfId="0" applyFont="1" applyFill="1" applyBorder="1" applyAlignment="1" applyProtection="1">
      <alignment horizontal="right" vertical="center" indent="1"/>
      <protection locked="0"/>
    </xf>
    <xf numFmtId="4" fontId="13" fillId="0" borderId="23" xfId="0" applyNumberFormat="1" applyFont="1" applyFill="1" applyBorder="1" applyAlignment="1">
      <alignment horizontal="right" vertical="center" wrapText="1"/>
    </xf>
    <xf numFmtId="0" fontId="2" fillId="2" borderId="1" xfId="5" applyFont="1" applyFill="1" applyBorder="1" applyAlignment="1" applyProtection="1">
      <alignment horizontal="center" vertical="center" wrapText="1"/>
      <protection locked="0"/>
    </xf>
    <xf numFmtId="0" fontId="2" fillId="2" borderId="2" xfId="5" applyFont="1" applyFill="1" applyBorder="1" applyAlignment="1" applyProtection="1">
      <alignment horizontal="center" vertical="center"/>
      <protection locked="0"/>
    </xf>
    <xf numFmtId="0" fontId="2" fillId="2" borderId="6" xfId="5" applyFont="1" applyFill="1" applyBorder="1" applyAlignment="1" applyProtection="1">
      <alignment horizontal="center" vertical="center"/>
      <protection locked="0"/>
    </xf>
    <xf numFmtId="0" fontId="2" fillId="2" borderId="3" xfId="5" applyFont="1" applyFill="1" applyBorder="1" applyAlignment="1" applyProtection="1">
      <alignment horizontal="center" vertical="center"/>
      <protection locked="0"/>
    </xf>
    <xf numFmtId="0" fontId="2" fillId="2" borderId="0" xfId="5" applyFont="1" applyFill="1" applyBorder="1" applyAlignment="1" applyProtection="1">
      <alignment horizontal="center" vertical="center"/>
      <protection locked="0"/>
    </xf>
    <xf numFmtId="0" fontId="2" fillId="2" borderId="7" xfId="5" applyFont="1" applyFill="1" applyBorder="1" applyAlignment="1" applyProtection="1">
      <alignment horizontal="center" vertical="center"/>
      <protection locked="0"/>
    </xf>
    <xf numFmtId="0" fontId="2" fillId="2" borderId="4" xfId="5" applyFont="1" applyFill="1" applyBorder="1" applyAlignment="1" applyProtection="1">
      <alignment horizontal="center" vertical="center"/>
      <protection locked="0"/>
    </xf>
    <xf numFmtId="0" fontId="2" fillId="2" borderId="5" xfId="5" applyFont="1" applyFill="1" applyBorder="1" applyAlignment="1" applyProtection="1">
      <alignment horizontal="center" vertical="center"/>
      <protection locked="0"/>
    </xf>
    <xf numFmtId="0" fontId="2" fillId="2" borderId="8" xfId="5" applyFont="1" applyFill="1" applyBorder="1" applyAlignment="1" applyProtection="1">
      <alignment horizontal="center" vertical="center"/>
      <protection locked="0"/>
    </xf>
    <xf numFmtId="0" fontId="2" fillId="5" borderId="11" xfId="0" applyFont="1" applyFill="1" applyBorder="1" applyAlignment="1" applyProtection="1">
      <alignment horizontal="center" vertical="center"/>
      <protection locked="0"/>
    </xf>
    <xf numFmtId="0" fontId="2" fillId="5" borderId="12" xfId="0" applyFont="1" applyFill="1" applyBorder="1" applyAlignment="1" applyProtection="1">
      <alignment horizontal="center" vertical="center"/>
      <protection locked="0"/>
    </xf>
    <xf numFmtId="0" fontId="2" fillId="5" borderId="17" xfId="0" applyFont="1" applyFill="1" applyBorder="1" applyAlignment="1" applyProtection="1">
      <alignment horizontal="center" vertical="center"/>
      <protection locked="0"/>
    </xf>
    <xf numFmtId="0" fontId="2" fillId="9" borderId="32" xfId="0" applyNumberFormat="1" applyFont="1" applyFill="1" applyBorder="1" applyAlignment="1" applyProtection="1">
      <alignment horizontal="left" vertical="center" wrapText="1"/>
    </xf>
    <xf numFmtId="0" fontId="14" fillId="9" borderId="25" xfId="0" applyNumberFormat="1" applyFont="1" applyFill="1" applyBorder="1" applyAlignment="1" applyProtection="1">
      <alignment horizontal="left" vertical="center" wrapText="1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7" xfId="0" applyFont="1" applyFill="1" applyBorder="1" applyAlignment="1" applyProtection="1">
      <alignment horizontal="left" vertical="center" wrapText="1"/>
      <protection locked="0"/>
    </xf>
    <xf numFmtId="4" fontId="3" fillId="27" borderId="9" xfId="23" applyNumberFormat="1" applyFont="1" applyFill="1" applyBorder="1" applyAlignment="1" applyProtection="1">
      <alignment horizontal="center" vertical="center" wrapText="1"/>
      <protection locked="0"/>
    </xf>
    <xf numFmtId="0" fontId="14" fillId="9" borderId="26" xfId="0" applyNumberFormat="1" applyFont="1" applyFill="1" applyBorder="1" applyAlignment="1" applyProtection="1">
      <alignment horizontal="left" vertical="center" wrapText="1"/>
    </xf>
    <xf numFmtId="0" fontId="2" fillId="9" borderId="25" xfId="0" applyNumberFormat="1" applyFont="1" applyFill="1" applyBorder="1" applyAlignment="1" applyProtection="1">
      <alignment horizontal="left" vertical="center" wrapText="1"/>
    </xf>
    <xf numFmtId="0" fontId="2" fillId="9" borderId="32" xfId="0" applyFont="1" applyFill="1" applyBorder="1" applyAlignment="1">
      <alignment horizontal="left" vertical="center" wrapText="1"/>
    </xf>
    <xf numFmtId="0" fontId="14" fillId="9" borderId="25" xfId="0" applyFont="1" applyFill="1" applyBorder="1" applyAlignment="1">
      <alignment horizontal="left" vertical="center" wrapText="1"/>
    </xf>
    <xf numFmtId="0" fontId="2" fillId="3" borderId="32" xfId="0" applyFont="1" applyFill="1" applyBorder="1" applyAlignment="1">
      <alignment horizontal="left" vertical="center" wrapText="1"/>
    </xf>
    <xf numFmtId="0" fontId="14" fillId="3" borderId="25" xfId="0" applyFont="1" applyFill="1" applyBorder="1" applyAlignment="1">
      <alignment horizontal="left" vertical="center" wrapText="1"/>
    </xf>
    <xf numFmtId="0" fontId="19" fillId="3" borderId="32" xfId="0" applyFont="1" applyFill="1" applyBorder="1" applyAlignment="1">
      <alignment horizontal="left" vertical="center" wrapText="1"/>
    </xf>
    <xf numFmtId="0" fontId="19" fillId="3" borderId="25" xfId="0" applyFont="1" applyFill="1" applyBorder="1" applyAlignment="1">
      <alignment horizontal="left" vertical="center" wrapText="1"/>
    </xf>
    <xf numFmtId="0" fontId="19" fillId="3" borderId="31" xfId="0" applyFont="1" applyFill="1" applyBorder="1" applyAlignment="1">
      <alignment horizontal="left" vertical="center" wrapText="1"/>
    </xf>
    <xf numFmtId="0" fontId="19" fillId="3" borderId="56" xfId="0" applyFont="1" applyFill="1" applyBorder="1" applyAlignment="1">
      <alignment horizontal="left" vertical="center" wrapText="1"/>
    </xf>
    <xf numFmtId="4" fontId="14" fillId="7" borderId="24" xfId="0" applyNumberFormat="1" applyFont="1" applyFill="1" applyBorder="1" applyAlignment="1" applyProtection="1">
      <alignment horizontal="center" vertical="center" wrapText="1"/>
    </xf>
    <xf numFmtId="4" fontId="14" fillId="7" borderId="33" xfId="0" applyNumberFormat="1" applyFont="1" applyFill="1" applyBorder="1" applyAlignment="1" applyProtection="1">
      <alignment horizontal="center" vertical="center" wrapText="1"/>
    </xf>
    <xf numFmtId="4" fontId="14" fillId="7" borderId="25" xfId="0" applyNumberFormat="1" applyFont="1" applyFill="1" applyBorder="1" applyAlignment="1" applyProtection="1">
      <alignment horizontal="center" vertical="center" wrapText="1"/>
    </xf>
    <xf numFmtId="0" fontId="14" fillId="7" borderId="25" xfId="0" applyNumberFormat="1" applyFont="1" applyFill="1" applyBorder="1" applyAlignment="1" applyProtection="1">
      <alignment horizontal="center" vertical="center" wrapText="1"/>
      <protection locked="0"/>
    </xf>
    <xf numFmtId="166" fontId="14" fillId="7" borderId="25" xfId="0" applyNumberFormat="1" applyFont="1" applyFill="1" applyBorder="1" applyAlignment="1" applyProtection="1">
      <alignment vertical="center" wrapText="1"/>
    </xf>
    <xf numFmtId="166" fontId="14" fillId="7" borderId="25" xfId="0" applyNumberFormat="1" applyFont="1" applyFill="1" applyBorder="1" applyAlignment="1" applyProtection="1">
      <alignment vertical="center" wrapText="1"/>
      <protection locked="0"/>
    </xf>
    <xf numFmtId="0" fontId="2" fillId="3" borderId="11" xfId="0" applyFont="1" applyFill="1" applyBorder="1" applyAlignment="1" applyProtection="1">
      <alignment horizontal="center" vertical="center"/>
      <protection locked="0"/>
    </xf>
    <xf numFmtId="0" fontId="2" fillId="3" borderId="12" xfId="0" applyFont="1" applyFill="1" applyBorder="1" applyAlignment="1" applyProtection="1">
      <alignment horizontal="center" vertical="center"/>
      <protection locked="0"/>
    </xf>
    <xf numFmtId="0" fontId="2" fillId="3" borderId="17" xfId="0" applyFont="1" applyFill="1" applyBorder="1" applyAlignment="1" applyProtection="1">
      <alignment horizontal="center" vertical="center"/>
      <protection locked="0"/>
    </xf>
    <xf numFmtId="0" fontId="2" fillId="0" borderId="23" xfId="0" applyNumberFormat="1" applyFont="1" applyFill="1" applyBorder="1" applyAlignment="1" applyProtection="1">
      <alignment horizontal="center" vertical="center" wrapText="1"/>
    </xf>
    <xf numFmtId="0" fontId="14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23" xfId="0" applyNumberFormat="1" applyFont="1" applyFill="1" applyBorder="1" applyAlignment="1" applyProtection="1">
      <alignment horizontal="left" vertical="center" wrapText="1"/>
    </xf>
    <xf numFmtId="0" fontId="16" fillId="0" borderId="23" xfId="0" applyNumberFormat="1" applyFont="1" applyFill="1" applyBorder="1" applyAlignment="1" applyProtection="1">
      <alignment horizontal="left" vertical="center" wrapText="1"/>
      <protection locked="0"/>
    </xf>
    <xf numFmtId="166" fontId="16" fillId="0" borderId="24" xfId="0" applyNumberFormat="1" applyFont="1" applyFill="1" applyBorder="1" applyAlignment="1" applyProtection="1">
      <alignment vertical="center" wrapText="1"/>
    </xf>
    <xf numFmtId="166" fontId="16" fillId="0" borderId="33" xfId="0" applyNumberFormat="1" applyFont="1" applyFill="1" applyBorder="1" applyAlignment="1" applyProtection="1">
      <alignment vertical="center" wrapText="1"/>
    </xf>
    <xf numFmtId="0" fontId="4" fillId="2" borderId="0" xfId="24" applyFont="1" applyFill="1" applyBorder="1" applyAlignment="1" applyProtection="1">
      <alignment horizontal="left" vertical="center"/>
      <protection locked="0"/>
    </xf>
    <xf numFmtId="0" fontId="2" fillId="2" borderId="2" xfId="5" applyFont="1" applyFill="1" applyBorder="1" applyAlignment="1" applyProtection="1">
      <alignment horizontal="center" vertical="center" wrapText="1"/>
      <protection locked="0"/>
    </xf>
    <xf numFmtId="0" fontId="2" fillId="2" borderId="6" xfId="5" applyFont="1" applyFill="1" applyBorder="1" applyAlignment="1" applyProtection="1">
      <alignment horizontal="center" vertical="center" wrapText="1"/>
      <protection locked="0"/>
    </xf>
    <xf numFmtId="0" fontId="2" fillId="2" borderId="3" xfId="5" applyFont="1" applyFill="1" applyBorder="1" applyAlignment="1" applyProtection="1">
      <alignment horizontal="center" vertical="center" wrapText="1"/>
      <protection locked="0"/>
    </xf>
    <xf numFmtId="0" fontId="2" fillId="2" borderId="0" xfId="5" applyFont="1" applyFill="1" applyBorder="1" applyAlignment="1" applyProtection="1">
      <alignment horizontal="center" vertical="center" wrapText="1"/>
      <protection locked="0"/>
    </xf>
    <xf numFmtId="0" fontId="2" fillId="2" borderId="7" xfId="5" applyFont="1" applyFill="1" applyBorder="1" applyAlignment="1" applyProtection="1">
      <alignment horizontal="center" vertical="center" wrapText="1"/>
      <protection locked="0"/>
    </xf>
    <xf numFmtId="0" fontId="2" fillId="2" borderId="4" xfId="5" applyFont="1" applyFill="1" applyBorder="1" applyAlignment="1" applyProtection="1">
      <alignment horizontal="center" vertical="center" wrapText="1"/>
      <protection locked="0"/>
    </xf>
    <xf numFmtId="0" fontId="2" fillId="2" borderId="5" xfId="5" applyFont="1" applyFill="1" applyBorder="1" applyAlignment="1" applyProtection="1">
      <alignment horizontal="center" vertical="center" wrapText="1"/>
      <protection locked="0"/>
    </xf>
    <xf numFmtId="0" fontId="2" fillId="2" borderId="8" xfId="5" applyFont="1" applyFill="1" applyBorder="1" applyAlignment="1" applyProtection="1">
      <alignment horizontal="center" vertical="center" wrapText="1"/>
      <protection locked="0"/>
    </xf>
    <xf numFmtId="0" fontId="3" fillId="3" borderId="11" xfId="24" applyFont="1" applyFill="1" applyBorder="1" applyAlignment="1" applyProtection="1">
      <alignment horizontal="center" vertical="center"/>
      <protection locked="0"/>
    </xf>
    <xf numFmtId="0" fontId="3" fillId="3" borderId="12" xfId="24" applyFont="1" applyFill="1" applyBorder="1" applyAlignment="1" applyProtection="1">
      <alignment horizontal="center" vertical="center"/>
      <protection locked="0"/>
    </xf>
    <xf numFmtId="0" fontId="3" fillId="3" borderId="17" xfId="24" applyFont="1" applyFill="1" applyBorder="1" applyAlignment="1" applyProtection="1">
      <alignment horizontal="center" vertical="center"/>
      <protection locked="0"/>
    </xf>
    <xf numFmtId="0" fontId="11" fillId="0" borderId="26" xfId="3" applyBorder="1" applyAlignment="1">
      <alignment horizontal="center"/>
    </xf>
    <xf numFmtId="0" fontId="12" fillId="0" borderId="32" xfId="3" applyFont="1" applyBorder="1" applyAlignment="1">
      <alignment horizontal="right" wrapText="1"/>
    </xf>
    <xf numFmtId="0" fontId="12" fillId="0" borderId="26" xfId="3" applyFont="1" applyBorder="1" applyAlignment="1">
      <alignment horizontal="right" wrapText="1"/>
    </xf>
    <xf numFmtId="0" fontId="12" fillId="0" borderId="25" xfId="3" applyFont="1" applyBorder="1" applyAlignment="1">
      <alignment horizontal="right" wrapText="1"/>
    </xf>
    <xf numFmtId="0" fontId="11" fillId="0" borderId="32" xfId="3" applyBorder="1" applyAlignment="1">
      <alignment wrapText="1"/>
    </xf>
    <xf numFmtId="0" fontId="11" fillId="0" borderId="26" xfId="3" applyBorder="1" applyAlignment="1">
      <alignment wrapText="1"/>
    </xf>
    <xf numFmtId="0" fontId="11" fillId="0" borderId="25" xfId="3" applyBorder="1" applyAlignment="1">
      <alignment wrapText="1"/>
    </xf>
    <xf numFmtId="0" fontId="12" fillId="8" borderId="32" xfId="3" applyFont="1" applyFill="1" applyBorder="1" applyAlignment="1">
      <alignment wrapText="1"/>
    </xf>
    <xf numFmtId="0" fontId="12" fillId="8" borderId="26" xfId="3" applyFont="1" applyFill="1" applyBorder="1" applyAlignment="1">
      <alignment wrapText="1"/>
    </xf>
    <xf numFmtId="0" fontId="12" fillId="8" borderId="25" xfId="3" applyFont="1" applyFill="1" applyBorder="1" applyAlignment="1">
      <alignment wrapText="1"/>
    </xf>
    <xf numFmtId="10" fontId="11" fillId="0" borderId="24" xfId="35" applyNumberFormat="1" applyFont="1" applyBorder="1" applyAlignment="1">
      <alignment horizontal="right" vertical="top" wrapText="1"/>
    </xf>
    <xf numFmtId="10" fontId="11" fillId="0" borderId="33" xfId="35" applyNumberFormat="1" applyFont="1" applyBorder="1" applyAlignment="1">
      <alignment horizontal="right" vertical="top" wrapText="1"/>
    </xf>
    <xf numFmtId="10" fontId="11" fillId="0" borderId="34" xfId="35" applyNumberFormat="1" applyFont="1" applyBorder="1" applyAlignment="1">
      <alignment horizontal="right" vertical="top" wrapText="1"/>
    </xf>
    <xf numFmtId="0" fontId="2" fillId="6" borderId="11" xfId="3" applyFont="1" applyFill="1" applyBorder="1" applyAlignment="1" applyProtection="1">
      <alignment horizontal="center" vertical="center" wrapText="1"/>
      <protection locked="0"/>
    </xf>
    <xf numFmtId="0" fontId="2" fillId="6" borderId="12" xfId="3" applyFont="1" applyFill="1" applyBorder="1" applyAlignment="1" applyProtection="1">
      <alignment horizontal="center" vertical="center" wrapText="1"/>
      <protection locked="0"/>
    </xf>
    <xf numFmtId="0" fontId="2" fillId="6" borderId="17" xfId="3" applyFont="1" applyFill="1" applyBorder="1" applyAlignment="1" applyProtection="1">
      <alignment horizontal="center" vertical="center" wrapText="1"/>
      <protection locked="0"/>
    </xf>
    <xf numFmtId="0" fontId="0" fillId="8" borderId="1" xfId="3" applyFont="1" applyFill="1" applyBorder="1" applyAlignment="1">
      <alignment horizontal="center" vertical="center" wrapText="1"/>
    </xf>
    <xf numFmtId="0" fontId="11" fillId="8" borderId="3" xfId="3" applyFont="1" applyFill="1" applyBorder="1" applyAlignment="1">
      <alignment horizontal="center" vertical="center" wrapText="1"/>
    </xf>
    <xf numFmtId="0" fontId="11" fillId="8" borderId="4" xfId="3" applyFont="1" applyFill="1" applyBorder="1" applyAlignment="1">
      <alignment horizontal="center" vertical="center" wrapText="1"/>
    </xf>
    <xf numFmtId="0" fontId="0" fillId="0" borderId="0" xfId="3" applyFont="1" applyFill="1" applyBorder="1" applyAlignment="1">
      <alignment horizontal="left"/>
    </xf>
    <xf numFmtId="0" fontId="11" fillId="0" borderId="0" xfId="3" applyFill="1" applyBorder="1" applyAlignment="1">
      <alignment horizontal="left"/>
    </xf>
    <xf numFmtId="0" fontId="0" fillId="0" borderId="0" xfId="3" applyFont="1" applyFill="1" applyBorder="1" applyAlignment="1">
      <alignment wrapText="1"/>
    </xf>
    <xf numFmtId="0" fontId="11" fillId="0" borderId="0" xfId="3" applyFill="1" applyBorder="1" applyAlignment="1">
      <alignment wrapText="1"/>
    </xf>
    <xf numFmtId="0" fontId="11" fillId="0" borderId="7" xfId="3" applyFill="1" applyBorder="1" applyAlignment="1">
      <alignment wrapText="1"/>
    </xf>
    <xf numFmtId="0" fontId="11" fillId="0" borderId="35" xfId="3" applyBorder="1" applyAlignment="1">
      <alignment wrapText="1"/>
    </xf>
    <xf numFmtId="0" fontId="12" fillId="0" borderId="37" xfId="3" applyFont="1" applyBorder="1" applyAlignment="1">
      <alignment horizontal="right" wrapText="1"/>
    </xf>
    <xf numFmtId="0" fontId="12" fillId="0" borderId="32" xfId="3" applyFont="1" applyBorder="1" applyAlignment="1">
      <alignment wrapText="1"/>
    </xf>
    <xf numFmtId="0" fontId="12" fillId="0" borderId="26" xfId="3" applyFont="1" applyBorder="1" applyAlignment="1">
      <alignment wrapText="1"/>
    </xf>
    <xf numFmtId="0" fontId="12" fillId="0" borderId="25" xfId="3" applyFont="1" applyBorder="1" applyAlignment="1">
      <alignment wrapText="1"/>
    </xf>
    <xf numFmtId="0" fontId="12" fillId="0" borderId="0" xfId="3" applyFont="1" applyAlignment="1">
      <alignment wrapText="1"/>
    </xf>
    <xf numFmtId="0" fontId="2" fillId="6" borderId="5" xfId="3" applyFont="1" applyFill="1" applyBorder="1" applyAlignment="1" applyProtection="1">
      <alignment horizontal="center" vertical="center" wrapText="1"/>
      <protection locked="0"/>
    </xf>
    <xf numFmtId="0" fontId="2" fillId="6" borderId="8" xfId="3" applyFont="1" applyFill="1" applyBorder="1" applyAlignment="1" applyProtection="1">
      <alignment horizontal="center" vertical="center" wrapText="1"/>
      <protection locked="0"/>
    </xf>
    <xf numFmtId="0" fontId="2" fillId="2" borderId="0" xfId="5" applyFont="1" applyFill="1" applyAlignment="1" applyProtection="1">
      <alignment horizontal="center" vertical="center" wrapText="1"/>
      <protection locked="0"/>
    </xf>
    <xf numFmtId="0" fontId="43" fillId="0" borderId="59" xfId="0" applyFont="1" applyBorder="1" applyAlignment="1">
      <alignment vertical="top" wrapText="1"/>
    </xf>
    <xf numFmtId="0" fontId="43" fillId="0" borderId="60" xfId="0" applyFont="1" applyBorder="1" applyAlignment="1">
      <alignment vertical="top" wrapText="1"/>
    </xf>
    <xf numFmtId="0" fontId="43" fillId="0" borderId="61" xfId="0" applyFont="1" applyBorder="1" applyAlignment="1">
      <alignment vertical="top" wrapText="1"/>
    </xf>
    <xf numFmtId="0" fontId="0" fillId="0" borderId="57" xfId="0" applyBorder="1" applyAlignment="1">
      <alignment horizontal="center" vertical="center" wrapText="1"/>
    </xf>
    <xf numFmtId="0" fontId="12" fillId="0" borderId="66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2" fillId="0" borderId="67" xfId="0" applyFont="1" applyBorder="1" applyAlignment="1">
      <alignment horizontal="center" vertical="center"/>
    </xf>
    <xf numFmtId="0" fontId="44" fillId="0" borderId="64" xfId="129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44" fillId="0" borderId="64" xfId="129" applyBorder="1" applyAlignment="1">
      <alignment horizontal="center"/>
    </xf>
    <xf numFmtId="0" fontId="0" fillId="0" borderId="10" xfId="0" applyBorder="1" applyAlignment="1">
      <alignment horizontal="center"/>
    </xf>
    <xf numFmtId="0" fontId="2" fillId="2" borderId="58" xfId="0" applyFont="1" applyFill="1" applyBorder="1" applyAlignment="1" applyProtection="1">
      <alignment horizontal="center" vertical="center" wrapText="1"/>
      <protection locked="0"/>
    </xf>
    <xf numFmtId="0" fontId="2" fillId="2" borderId="65" xfId="0" applyFont="1" applyFill="1" applyBorder="1" applyAlignment="1" applyProtection="1">
      <alignment horizontal="center" vertical="center" wrapText="1"/>
      <protection locked="0"/>
    </xf>
    <xf numFmtId="0" fontId="1" fillId="0" borderId="49" xfId="0" applyFont="1" applyBorder="1" applyAlignment="1">
      <alignment horizontal="left"/>
    </xf>
    <xf numFmtId="0" fontId="3" fillId="9" borderId="54" xfId="0" applyFont="1" applyFill="1" applyBorder="1" applyAlignment="1">
      <alignment horizontal="center" vertical="center"/>
    </xf>
    <xf numFmtId="0" fontId="3" fillId="9" borderId="50" xfId="0" applyFont="1" applyFill="1" applyBorder="1" applyAlignment="1">
      <alignment horizontal="center" vertical="center"/>
    </xf>
    <xf numFmtId="0" fontId="3" fillId="9" borderId="55" xfId="0" applyFont="1" applyFill="1" applyBorder="1" applyAlignment="1">
      <alignment horizontal="center" vertical="center"/>
    </xf>
    <xf numFmtId="0" fontId="5" fillId="30" borderId="49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 wrapText="1"/>
    </xf>
    <xf numFmtId="49" fontId="8" fillId="31" borderId="52" xfId="0" applyNumberFormat="1" applyFont="1" applyFill="1" applyBorder="1" applyAlignment="1">
      <alignment horizontal="center" vertical="center" wrapText="1"/>
    </xf>
    <xf numFmtId="49" fontId="7" fillId="31" borderId="51" xfId="0" applyNumberFormat="1" applyFont="1" applyFill="1" applyBorder="1" applyAlignment="1">
      <alignment horizontal="center" vertical="center" wrapText="1"/>
    </xf>
    <xf numFmtId="49" fontId="7" fillId="31" borderId="53" xfId="0" applyNumberFormat="1" applyFont="1" applyFill="1" applyBorder="1" applyAlignment="1">
      <alignment horizontal="center" vertical="center" wrapText="1"/>
    </xf>
    <xf numFmtId="49" fontId="7" fillId="31" borderId="15" xfId="0" applyNumberFormat="1" applyFont="1" applyFill="1" applyBorder="1" applyAlignment="1">
      <alignment horizontal="center" vertical="center" wrapText="1"/>
    </xf>
    <xf numFmtId="49" fontId="7" fillId="31" borderId="0" xfId="0" applyNumberFormat="1" applyFont="1" applyFill="1" applyAlignment="1">
      <alignment horizontal="center" vertical="center" wrapText="1"/>
    </xf>
    <xf numFmtId="49" fontId="7" fillId="31" borderId="18" xfId="0" applyNumberFormat="1" applyFont="1" applyFill="1" applyBorder="1" applyAlignment="1">
      <alignment horizontal="center" vertical="center" wrapText="1"/>
    </xf>
    <xf numFmtId="49" fontId="7" fillId="31" borderId="19" xfId="0" applyNumberFormat="1" applyFont="1" applyFill="1" applyBorder="1" applyAlignment="1">
      <alignment horizontal="center" vertical="center" wrapText="1"/>
    </xf>
    <xf numFmtId="49" fontId="7" fillId="31" borderId="20" xfId="0" applyNumberFormat="1" applyFont="1" applyFill="1" applyBorder="1" applyAlignment="1">
      <alignment horizontal="center" vertical="center" wrapText="1"/>
    </xf>
    <xf numFmtId="49" fontId="7" fillId="31" borderId="21" xfId="0" applyNumberFormat="1" applyFont="1" applyFill="1" applyBorder="1" applyAlignment="1">
      <alignment horizontal="center" vertical="center" wrapText="1"/>
    </xf>
    <xf numFmtId="0" fontId="1" fillId="0" borderId="49" xfId="0" applyFont="1" applyBorder="1" applyAlignment="1">
      <alignment horizontal="left" indent="7"/>
    </xf>
    <xf numFmtId="0" fontId="3" fillId="31" borderId="11" xfId="0" applyFont="1" applyFill="1" applyBorder="1" applyAlignment="1" applyProtection="1">
      <alignment horizontal="center" vertical="center"/>
      <protection locked="0"/>
    </xf>
    <xf numFmtId="0" fontId="3" fillId="31" borderId="12" xfId="0" applyFont="1" applyFill="1" applyBorder="1" applyAlignment="1" applyProtection="1">
      <alignment horizontal="center" vertical="center"/>
      <protection locked="0"/>
    </xf>
    <xf numFmtId="0" fontId="3" fillId="31" borderId="17" xfId="0" applyFont="1" applyFill="1" applyBorder="1" applyAlignment="1" applyProtection="1">
      <alignment horizontal="center" vertical="center"/>
      <protection locked="0"/>
    </xf>
    <xf numFmtId="0" fontId="2" fillId="0" borderId="49" xfId="0" applyFont="1" applyBorder="1" applyAlignment="1">
      <alignment horizontal="center"/>
    </xf>
  </cellXfs>
  <cellStyles count="130">
    <cellStyle name="20% - Ênfase1 2" xfId="40" xr:uid="{C27DDB20-B94B-4974-9776-56D243E606D8}"/>
    <cellStyle name="20% - Ênfase2 2" xfId="41" xr:uid="{54254056-5CB2-450A-AA48-E28ABC9C32B8}"/>
    <cellStyle name="20% - Ênfase3 2" xfId="42" xr:uid="{36A9CEDD-17CE-43B6-AF2F-760AF4AB4DEA}"/>
    <cellStyle name="20% - Ênfase4 2" xfId="43" xr:uid="{80BD9DB1-BAE5-4DE3-A9F6-E43887E4A814}"/>
    <cellStyle name="20% - Ênfase5 2" xfId="44" xr:uid="{98E8454B-6A9E-4E6A-B740-74EE6D5A25F3}"/>
    <cellStyle name="20% - Ênfase6 2" xfId="45" xr:uid="{E60353AA-70E7-4CB2-9E7E-A271AF9E5DA5}"/>
    <cellStyle name="40% - Ênfase1 2" xfId="46" xr:uid="{21E346CF-94EF-47AA-B377-E19D99B6C1B8}"/>
    <cellStyle name="40% - Ênfase2 2" xfId="47" xr:uid="{5E61AC44-B1C2-4548-9361-2896CC4F57CD}"/>
    <cellStyle name="40% - Ênfase3 2" xfId="48" xr:uid="{6E08D339-A654-491B-9237-D483F74E5A9F}"/>
    <cellStyle name="40% - Ênfase4 2" xfId="49" xr:uid="{52890CE5-2E54-44F6-9254-CE12030610FB}"/>
    <cellStyle name="40% - Ênfase5 2" xfId="50" xr:uid="{F8D92BEE-B69E-43CA-84DF-67D7CF65FB11}"/>
    <cellStyle name="40% - Ênfase6 2" xfId="51" xr:uid="{7AFE68DD-DB74-420E-A440-23E835FB2451}"/>
    <cellStyle name="60% - Ênfase1 2" xfId="52" xr:uid="{0C408C7A-8E71-4949-925E-AA4163AADC40}"/>
    <cellStyle name="60% - Ênfase2 2" xfId="53" xr:uid="{021DD64A-54ED-4719-9E9F-6C038C28DB84}"/>
    <cellStyle name="60% - Ênfase3 2" xfId="54" xr:uid="{4B6497BA-B588-4036-B3BF-B725BCB3CDF2}"/>
    <cellStyle name="60% - Ênfase4 2" xfId="55" xr:uid="{1FB0F68A-147A-44C1-A414-F99E75241741}"/>
    <cellStyle name="60% - Ênfase5 2" xfId="56" xr:uid="{86B1F9AE-88E2-4B60-931A-C2D9C4733326}"/>
    <cellStyle name="60% - Ênfase6 2" xfId="57" xr:uid="{23E5EE6D-F19C-436F-BF36-7A44C12C1D82}"/>
    <cellStyle name="Bom 2" xfId="58" xr:uid="{FCECFFD2-76AB-4E5D-90DF-A9CF464F5B5D}"/>
    <cellStyle name="Cálculo 2" xfId="59" xr:uid="{5EA99F4B-7780-4140-977B-C4DABEA1B5DF}"/>
    <cellStyle name="Célula de Verificação 2" xfId="60" xr:uid="{CEA2D670-F3F8-4C2F-AF21-DB4EC05EE351}"/>
    <cellStyle name="Célula Vinculada 2" xfId="61" xr:uid="{DD71FF87-D5D8-4B4B-A98D-ABDD3B565ABA}"/>
    <cellStyle name="Ênfase1 2" xfId="62" xr:uid="{402CDDFD-8B1D-465A-9BF0-DC7A8BEEE711}"/>
    <cellStyle name="Ênfase2 2" xfId="63" xr:uid="{4B5C179C-7E1C-476B-B224-8EE58D602964}"/>
    <cellStyle name="Ênfase3 2" xfId="64" xr:uid="{06FA458E-67AD-4232-87F8-3D1349459C66}"/>
    <cellStyle name="Ênfase4 2" xfId="65" xr:uid="{178E15AE-25F9-451D-9166-940CB86A57E0}"/>
    <cellStyle name="Ênfase5 2" xfId="66" xr:uid="{81A42682-B138-47C6-901B-FC42D591FFC9}"/>
    <cellStyle name="Ênfase6 2" xfId="67" xr:uid="{D5BD36EB-5922-44A4-AF19-184F1203A0E8}"/>
    <cellStyle name="Entrada 2" xfId="68" xr:uid="{D39A5D92-9E46-45AF-879D-8DA3C4CDAAD1}"/>
    <cellStyle name="Excel Built-in Excel Built-in Excel Built-in Excel Built-in Excel Built-in Excel Built-in Excel Built-in Separador de milhares 4" xfId="91" xr:uid="{599AA947-A7AA-4464-A464-414237CE45F3}"/>
    <cellStyle name="Excel Built-in Normal" xfId="69" xr:uid="{82A4EE7B-B742-4087-B6D4-EAD3D89A9349}"/>
    <cellStyle name="Excel Built-in Normal 1" xfId="70" xr:uid="{ADC8BA5D-D724-4520-A738-8A20857B2B5D}"/>
    <cellStyle name="Hiperlink" xfId="129" builtinId="8"/>
    <cellStyle name="Moeda" xfId="128" builtinId="4"/>
    <cellStyle name="Moeda 2" xfId="1" xr:uid="{00000000-0005-0000-0000-000001000000}"/>
    <cellStyle name="Moeda 2 2" xfId="92" xr:uid="{7FDE22C3-9642-472E-A12D-3D2D405D6040}"/>
    <cellStyle name="Moeda 2 3" xfId="76" xr:uid="{FAD9B95D-B027-46F9-ACF0-8F1AA8674872}"/>
    <cellStyle name="Moeda 2 4" xfId="124" xr:uid="{10E5302F-866B-41BD-B0DA-6E224E14B302}"/>
    <cellStyle name="Moeda 3" xfId="93" xr:uid="{FC4B893A-2195-417F-A739-5EB6D70B1AA4}"/>
    <cellStyle name="Moeda 4" xfId="88" xr:uid="{71A3519C-5580-40FE-A77B-E005291C7C68}"/>
    <cellStyle name="Moeda 5" xfId="77" xr:uid="{00AC7DBE-B73B-4615-91C4-AA04EA200FAF}"/>
    <cellStyle name="Moeda 6" xfId="123" xr:uid="{E728A64B-E785-4613-B9BF-E2B16B3653FF}"/>
    <cellStyle name="Neutro 2" xfId="72" xr:uid="{6C103F2E-78B0-4E25-BDC7-BEC05B19AE6D}"/>
    <cellStyle name="Normal" xfId="0" builtinId="0"/>
    <cellStyle name="Normal 10" xfId="2" xr:uid="{00000000-0005-0000-0000-000003000000}"/>
    <cellStyle name="Normal 10 2" xfId="3" xr:uid="{00000000-0005-0000-0000-000004000000}"/>
    <cellStyle name="Normal 11" xfId="4" xr:uid="{00000000-0005-0000-0000-000005000000}"/>
    <cellStyle name="Normal 11 2" xfId="5" xr:uid="{00000000-0005-0000-0000-000006000000}"/>
    <cellStyle name="Normal 12" xfId="6" xr:uid="{00000000-0005-0000-0000-000007000000}"/>
    <cellStyle name="Normal 13" xfId="7" xr:uid="{00000000-0005-0000-0000-000008000000}"/>
    <cellStyle name="Normal 14" xfId="8" xr:uid="{00000000-0005-0000-0000-000009000000}"/>
    <cellStyle name="Normal 15" xfId="9" xr:uid="{00000000-0005-0000-0000-00000A000000}"/>
    <cellStyle name="Normal 16" xfId="10" xr:uid="{00000000-0005-0000-0000-00000B000000}"/>
    <cellStyle name="Normal 17" xfId="11" xr:uid="{00000000-0005-0000-0000-00000C000000}"/>
    <cellStyle name="Normal 18" xfId="12" xr:uid="{00000000-0005-0000-0000-00000D000000}"/>
    <cellStyle name="Normal 19" xfId="13" xr:uid="{00000000-0005-0000-0000-00000E000000}"/>
    <cellStyle name="Normal 2" xfId="14" xr:uid="{00000000-0005-0000-0000-00000F000000}"/>
    <cellStyle name="Normal 2 2" xfId="95" xr:uid="{03666EE4-CCEA-4DED-AB32-6745123201F3}"/>
    <cellStyle name="Normal 2 3" xfId="96" xr:uid="{D9B56E9B-FC04-4AC0-B0AB-44FC69425111}"/>
    <cellStyle name="Normal 2 4" xfId="94" xr:uid="{2ABFF204-C8FB-4037-A6F0-0C0C0B4A7E21}"/>
    <cellStyle name="Normal 20" xfId="15" xr:uid="{00000000-0005-0000-0000-000010000000}"/>
    <cellStyle name="Normal 21" xfId="16" xr:uid="{00000000-0005-0000-0000-000011000000}"/>
    <cellStyle name="Normal 22" xfId="17" xr:uid="{00000000-0005-0000-0000-000012000000}"/>
    <cellStyle name="Normal 23" xfId="18" xr:uid="{00000000-0005-0000-0000-000013000000}"/>
    <cellStyle name="Normal 24" xfId="19" xr:uid="{00000000-0005-0000-0000-000014000000}"/>
    <cellStyle name="Normal 25" xfId="20" xr:uid="{00000000-0005-0000-0000-000015000000}"/>
    <cellStyle name="Normal 26" xfId="21" xr:uid="{00000000-0005-0000-0000-000016000000}"/>
    <cellStyle name="Normal 27" xfId="22" xr:uid="{00000000-0005-0000-0000-000017000000}"/>
    <cellStyle name="Normal 28" xfId="23" xr:uid="{00000000-0005-0000-0000-000018000000}"/>
    <cellStyle name="Normal 29" xfId="24" xr:uid="{00000000-0005-0000-0000-000019000000}"/>
    <cellStyle name="Normal 3" xfId="25" xr:uid="{00000000-0005-0000-0000-00001A000000}"/>
    <cellStyle name="Normal 3 2" xfId="74" xr:uid="{F7803D05-5E91-42FC-A82B-AC9BA8EBDBE5}"/>
    <cellStyle name="Normal 3 3" xfId="73" xr:uid="{EF21E04E-0159-4684-B96B-385D33196657}"/>
    <cellStyle name="Normal 4" xfId="26" xr:uid="{00000000-0005-0000-0000-00001B000000}"/>
    <cellStyle name="Normal 5" xfId="27" xr:uid="{00000000-0005-0000-0000-00001C000000}"/>
    <cellStyle name="Normal 5 2" xfId="28" xr:uid="{00000000-0005-0000-0000-00001D000000}"/>
    <cellStyle name="Normal 5 3" xfId="97" xr:uid="{F59B54B6-C74E-4D83-B39F-A9CF7D3E6AE5}"/>
    <cellStyle name="Normal 6" xfId="29" xr:uid="{00000000-0005-0000-0000-00001E000000}"/>
    <cellStyle name="Normal 6 2" xfId="98" xr:uid="{5DBE141D-64B9-4B50-99FC-FC717FB01777}"/>
    <cellStyle name="Normal 7" xfId="30" xr:uid="{00000000-0005-0000-0000-00001F000000}"/>
    <cellStyle name="Normal 8" xfId="31" xr:uid="{00000000-0005-0000-0000-000020000000}"/>
    <cellStyle name="Normal 9" xfId="32" xr:uid="{00000000-0005-0000-0000-000021000000}"/>
    <cellStyle name="Nota 2" xfId="75" xr:uid="{E7DE6874-ADD1-43C1-8BF5-C7D128BC8277}"/>
    <cellStyle name="Porcentagem" xfId="33" builtinId="5"/>
    <cellStyle name="Porcentagem 2" xfId="34" xr:uid="{00000000-0005-0000-0000-000023000000}"/>
    <cellStyle name="Porcentagem 2 2" xfId="101" xr:uid="{6814AAB5-5EF6-49C1-8084-1FE2EBC19382}"/>
    <cellStyle name="Porcentagem 2 3" xfId="35" xr:uid="{00000000-0005-0000-0000-000024000000}"/>
    <cellStyle name="Porcentagem 2 3 2" xfId="102" xr:uid="{BFFBF9BC-A0EC-46B9-8777-9E933DC8A84B}"/>
    <cellStyle name="Porcentagem 2 4" xfId="100" xr:uid="{C06366A9-F53D-42EE-BC5B-0101BF558D03}"/>
    <cellStyle name="Porcentagem 3" xfId="103" xr:uid="{21CC9FDF-2460-4E3D-8DDD-C769D094D806}"/>
    <cellStyle name="Porcentagem 4" xfId="99" xr:uid="{1A982FBD-E253-42AB-9352-18B5EAE3E547}"/>
    <cellStyle name="Ruim 2" xfId="71" xr:uid="{C5E62C06-92A7-49E8-96D1-17D6B13646D1}"/>
    <cellStyle name="Saída 2" xfId="78" xr:uid="{5CB661A5-0212-4EB5-B170-43AB1414386B}"/>
    <cellStyle name="Separador de milhares 2" xfId="104" xr:uid="{94C133E7-2EA4-4AAF-8CA8-13742FE25602}"/>
    <cellStyle name="Separador de milhares 2 2" xfId="105" xr:uid="{166146F1-586A-4F9F-813B-4984CD31E401}"/>
    <cellStyle name="Separador de milhares 2 2 2" xfId="106" xr:uid="{4AC745BE-E384-4151-8A6F-EF051F74C143}"/>
    <cellStyle name="Separador de milhares 2 3" xfId="107" xr:uid="{E2828A02-3BAE-4C58-9344-0B89D7B31E9A}"/>
    <cellStyle name="Separador de milhares 2 4" xfId="108" xr:uid="{73335B18-BA58-4DBD-A431-DE27CC00EFF7}"/>
    <cellStyle name="Separador de milhares 3" xfId="109" xr:uid="{7ED3D861-799E-4B8B-8A5C-4CD9A63E35FC}"/>
    <cellStyle name="Separador de milhares 3 2" xfId="110" xr:uid="{030994F8-0D78-4E88-8FCC-7DDD6C11C9CA}"/>
    <cellStyle name="Separador de milhares 4" xfId="111" xr:uid="{B1F9343B-1D12-40A6-A65C-FC780F9B49BC}"/>
    <cellStyle name="Separador de milhares 4 2" xfId="112" xr:uid="{83586183-3D55-498A-B682-C8D13BD96C09}"/>
    <cellStyle name="Separador de milhares 5" xfId="113" xr:uid="{D3C233EE-7ABC-443A-A4CD-DD5C5CB5505C}"/>
    <cellStyle name="Separador de milhares 5 2" xfId="90" xr:uid="{EB403556-C498-48D3-AF93-1222130DCC4D}"/>
    <cellStyle name="Separador de milhares 5 2 2" xfId="114" xr:uid="{63AC87AE-0FEB-4CA2-A06E-D0541428065E}"/>
    <cellStyle name="Separador de milhares 6" xfId="115" xr:uid="{A64D125C-D184-4B28-B8F9-CE8C18A51194}"/>
    <cellStyle name="Separador de milhares 6 2" xfId="116" xr:uid="{1148FFB9-DBC1-494F-B364-E2BAF09CD81B}"/>
    <cellStyle name="Texto de Aviso 2" xfId="80" xr:uid="{C7574BC8-63D4-4574-9E40-C418834E04B0}"/>
    <cellStyle name="Texto Explicativo 2" xfId="81" xr:uid="{D7601D5D-FA2B-479D-8B65-1E639BA5C65F}"/>
    <cellStyle name="Título 1 1" xfId="83" xr:uid="{D9C46696-E973-4376-A575-1E7B31883596}"/>
    <cellStyle name="Título 1 1 1" xfId="118" xr:uid="{A5D11388-D83F-428F-84D2-D3AE3F0FB18A}"/>
    <cellStyle name="Título 1 1 2" xfId="117" xr:uid="{66AA173A-6099-462F-BE7E-0679B28E000F}"/>
    <cellStyle name="Título 1 2" xfId="82" xr:uid="{A5C5B348-2D45-4D39-AB33-A45F4109D420}"/>
    <cellStyle name="Título 2 2" xfId="84" xr:uid="{C36E5043-01F2-4B55-B98C-3DDF275DBA7E}"/>
    <cellStyle name="Título 3 2" xfId="85" xr:uid="{20C79C29-2B99-4D49-BFC5-12A89609A5A4}"/>
    <cellStyle name="Título 4 2" xfId="86" xr:uid="{35787A6E-D0A9-488A-BAB2-481C91C9029D}"/>
    <cellStyle name="Total 2" xfId="87" xr:uid="{ED320E50-2759-44A1-AB12-479B49468E59}"/>
    <cellStyle name="Vírgula" xfId="36" builtinId="3"/>
    <cellStyle name="Vírgula 2" xfId="37" xr:uid="{00000000-0005-0000-0000-000026000000}"/>
    <cellStyle name="Vírgula 2 2" xfId="38" xr:uid="{00000000-0005-0000-0000-000027000000}"/>
    <cellStyle name="Vírgula 2 2 2" xfId="39" xr:uid="{00000000-0005-0000-0000-000028000000}"/>
    <cellStyle name="Vírgula 2 2 2 2" xfId="122" xr:uid="{8046C8A5-2FB4-4950-9C2B-ECAC7D4945FF}"/>
    <cellStyle name="Vírgula 2 2 2 3" xfId="127" xr:uid="{80FE4904-687D-43B0-84AB-7C81DE27AA8E}"/>
    <cellStyle name="Vírgula 2 2 3" xfId="120" xr:uid="{7DE8B4D7-0396-4CE0-A682-9CA90B8E8AFC}"/>
    <cellStyle name="Vírgula 2 3" xfId="121" xr:uid="{F18FC92F-6140-4740-A1DA-D35C91F2FBD7}"/>
    <cellStyle name="Vírgula 2 4" xfId="126" xr:uid="{8F9F0D04-0DDD-4356-BC75-381706BABB22}"/>
    <cellStyle name="Vírgula 3" xfId="89" xr:uid="{4753831A-28D4-4752-9926-910E9CDA582B}"/>
    <cellStyle name="Vírgula 4" xfId="119" xr:uid="{84FD7D3B-B20C-40EB-A77D-EC326887AD9A}"/>
    <cellStyle name="Vírgula 5" xfId="79" xr:uid="{5FEBF358-DDB7-4217-88E3-D67E2E7B19CB}"/>
    <cellStyle name="Vírgula 6" xfId="125" xr:uid="{DACECF2F-9C96-4C70-A03E-41CD3558A303}"/>
  </cellStyles>
  <dxfs count="0"/>
  <tableStyles count="0" defaultTableStyle="TableStyleMedium9" defaultPivotStyle="PivotStyleLight16"/>
  <colors>
    <mruColors>
      <color rgb="FFC8D1FC"/>
      <color rgb="FFFFB7DB"/>
      <color rgb="FFC8F38F"/>
      <color rgb="FF8A9CF8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5" Type="http://schemas.openxmlformats.org/officeDocument/2006/relationships/image" Target="../media/image6.jpeg"/><Relationship Id="rId4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638175</xdr:colOff>
      <xdr:row>1</xdr:row>
      <xdr:rowOff>38100</xdr:rowOff>
    </xdr:from>
    <xdr:to>
      <xdr:col>3</xdr:col>
      <xdr:colOff>1600200</xdr:colOff>
      <xdr:row>7</xdr:row>
      <xdr:rowOff>133350</xdr:rowOff>
    </xdr:to>
    <xdr:sp macro="" textlink="">
      <xdr:nvSpPr>
        <xdr:cNvPr id="1219" name="Object 1" hidden="1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SpPr>
          <a:spLocks noChangeArrowheads="1"/>
        </xdr:cNvSpPr>
      </xdr:nvSpPr>
      <xdr:spPr bwMode="auto">
        <a:xfrm>
          <a:off x="2562225" y="209550"/>
          <a:ext cx="9620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228601</xdr:colOff>
      <xdr:row>1</xdr:row>
      <xdr:rowOff>57151</xdr:rowOff>
    </xdr:from>
    <xdr:to>
      <xdr:col>3</xdr:col>
      <xdr:colOff>1114425</xdr:colOff>
      <xdr:row>7</xdr:row>
      <xdr:rowOff>93426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228601"/>
          <a:ext cx="2590799" cy="826850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1</xdr:row>
      <xdr:rowOff>104775</xdr:rowOff>
    </xdr:from>
    <xdr:to>
      <xdr:col>8</xdr:col>
      <xdr:colOff>881972</xdr:colOff>
      <xdr:row>7</xdr:row>
      <xdr:rowOff>95249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00" y="276225"/>
          <a:ext cx="1348697" cy="7810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2619375</xdr:colOff>
      <xdr:row>1</xdr:row>
      <xdr:rowOff>57150</xdr:rowOff>
    </xdr:from>
    <xdr:to>
      <xdr:col>2</xdr:col>
      <xdr:colOff>3838575</xdr:colOff>
      <xdr:row>7</xdr:row>
      <xdr:rowOff>123825</xdr:rowOff>
    </xdr:to>
    <xdr:sp macro="" textlink="">
      <xdr:nvSpPr>
        <xdr:cNvPr id="2434" name="Object 1" hidden="1">
          <a:extLst>
            <a:ext uri="{FF2B5EF4-FFF2-40B4-BE49-F238E27FC236}">
              <a16:creationId xmlns:a16="http://schemas.microsoft.com/office/drawing/2014/main" id="{00000000-0008-0000-0100-000082090000}"/>
            </a:ext>
          </a:extLst>
        </xdr:cNvPr>
        <xdr:cNvSpPr>
          <a:spLocks noChangeArrowheads="1"/>
        </xdr:cNvSpPr>
      </xdr:nvSpPr>
      <xdr:spPr bwMode="auto">
        <a:xfrm>
          <a:off x="3143250" y="2286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1171575</xdr:colOff>
      <xdr:row>1</xdr:row>
      <xdr:rowOff>28575</xdr:rowOff>
    </xdr:from>
    <xdr:to>
      <xdr:col>2</xdr:col>
      <xdr:colOff>2105025</xdr:colOff>
      <xdr:row>7</xdr:row>
      <xdr:rowOff>123825</xdr:rowOff>
    </xdr:to>
    <xdr:sp macro="" textlink="">
      <xdr:nvSpPr>
        <xdr:cNvPr id="2435" name="Object 6" hidden="1">
          <a:extLst>
            <a:ext uri="{FF2B5EF4-FFF2-40B4-BE49-F238E27FC236}">
              <a16:creationId xmlns:a16="http://schemas.microsoft.com/office/drawing/2014/main" id="{00000000-0008-0000-0100-000083090000}"/>
            </a:ext>
          </a:extLst>
        </xdr:cNvPr>
        <xdr:cNvSpPr>
          <a:spLocks noChangeArrowheads="1"/>
        </xdr:cNvSpPr>
      </xdr:nvSpPr>
      <xdr:spPr bwMode="auto">
        <a:xfrm>
          <a:off x="2000250" y="200025"/>
          <a:ext cx="9334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228600</xdr:colOff>
      <xdr:row>1</xdr:row>
      <xdr:rowOff>47625</xdr:rowOff>
    </xdr:from>
    <xdr:to>
      <xdr:col>3</xdr:col>
      <xdr:colOff>428625</xdr:colOff>
      <xdr:row>7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219075"/>
          <a:ext cx="3133725" cy="1000125"/>
        </a:xfrm>
        <a:prstGeom prst="rect">
          <a:avLst/>
        </a:prstGeom>
      </xdr:spPr>
    </xdr:pic>
    <xdr:clientData/>
  </xdr:twoCellAnchor>
  <xdr:twoCellAnchor editAs="oneCell">
    <xdr:from>
      <xdr:col>11</xdr:col>
      <xdr:colOff>552450</xdr:colOff>
      <xdr:row>2</xdr:row>
      <xdr:rowOff>9525</xdr:rowOff>
    </xdr:from>
    <xdr:to>
      <xdr:col>13</xdr:col>
      <xdr:colOff>329522</xdr:colOff>
      <xdr:row>6</xdr:row>
      <xdr:rowOff>142874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125" y="342900"/>
          <a:ext cx="1348697" cy="7810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57150</xdr:rowOff>
        </xdr:from>
        <xdr:to>
          <xdr:col>3</xdr:col>
          <xdr:colOff>0</xdr:colOff>
          <xdr:row>7</xdr:row>
          <xdr:rowOff>123825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2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552450</xdr:colOff>
          <xdr:row>1</xdr:row>
          <xdr:rowOff>57150</xdr:rowOff>
        </xdr:from>
        <xdr:to>
          <xdr:col>2</xdr:col>
          <xdr:colOff>1000125</xdr:colOff>
          <xdr:row>7</xdr:row>
          <xdr:rowOff>95250</xdr:rowOff>
        </xdr:to>
        <xdr:sp macro="" textlink="">
          <xdr:nvSpPr>
            <xdr:cNvPr id="12290" name="Object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2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</xdr:row>
          <xdr:rowOff>19050</xdr:rowOff>
        </xdr:from>
        <xdr:to>
          <xdr:col>4</xdr:col>
          <xdr:colOff>0</xdr:colOff>
          <xdr:row>8</xdr:row>
          <xdr:rowOff>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3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19050</xdr:colOff>
      <xdr:row>1</xdr:row>
      <xdr:rowOff>180975</xdr:rowOff>
    </xdr:from>
    <xdr:to>
      <xdr:col>1</xdr:col>
      <xdr:colOff>3152775</xdr:colOff>
      <xdr:row>7</xdr:row>
      <xdr:rowOff>47625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00"/>
          <a:ext cx="3133725" cy="1000125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1</xdr:row>
      <xdr:rowOff>171450</xdr:rowOff>
    </xdr:from>
    <xdr:to>
      <xdr:col>9</xdr:col>
      <xdr:colOff>34247</xdr:colOff>
      <xdr:row>6</xdr:row>
      <xdr:rowOff>9524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0" y="371475"/>
          <a:ext cx="1348697" cy="7810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</xdr:row>
          <xdr:rowOff>19050</xdr:rowOff>
        </xdr:from>
        <xdr:to>
          <xdr:col>4</xdr:col>
          <xdr:colOff>0</xdr:colOff>
          <xdr:row>8</xdr:row>
          <xdr:rowOff>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247651</xdr:colOff>
      <xdr:row>1</xdr:row>
      <xdr:rowOff>171451</xdr:rowOff>
    </xdr:from>
    <xdr:to>
      <xdr:col>1</xdr:col>
      <xdr:colOff>3257551</xdr:colOff>
      <xdr:row>6</xdr:row>
      <xdr:rowOff>189082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371476"/>
          <a:ext cx="3009900" cy="960606"/>
        </a:xfrm>
        <a:prstGeom prst="rect">
          <a:avLst/>
        </a:prstGeom>
      </xdr:spPr>
    </xdr:pic>
    <xdr:clientData/>
  </xdr:twoCellAnchor>
  <xdr:twoCellAnchor>
    <xdr:from>
      <xdr:col>1</xdr:col>
      <xdr:colOff>600075</xdr:colOff>
      <xdr:row>1</xdr:row>
      <xdr:rowOff>123825</xdr:rowOff>
    </xdr:from>
    <xdr:to>
      <xdr:col>3</xdr:col>
      <xdr:colOff>523875</xdr:colOff>
      <xdr:row>7</xdr:row>
      <xdr:rowOff>76200</xdr:rowOff>
    </xdr:to>
    <xdr:sp macro="" textlink="">
      <xdr:nvSpPr>
        <xdr:cNvPr id="4" name="Object 1" hidden="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600075" y="323850"/>
          <a:ext cx="46482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685800</xdr:colOff>
      <xdr:row>2</xdr:row>
      <xdr:rowOff>66675</xdr:rowOff>
    </xdr:from>
    <xdr:to>
      <xdr:col>5</xdr:col>
      <xdr:colOff>2034497</xdr:colOff>
      <xdr:row>6</xdr:row>
      <xdr:rowOff>85724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0" y="447675"/>
          <a:ext cx="1348697" cy="78104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28573</xdr:colOff>
      <xdr:row>19</xdr:row>
      <xdr:rowOff>114300</xdr:rowOff>
    </xdr:from>
    <xdr:to>
      <xdr:col>3</xdr:col>
      <xdr:colOff>744614</xdr:colOff>
      <xdr:row>32</xdr:row>
      <xdr:rowOff>190499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8" y="3590925"/>
          <a:ext cx="5440441" cy="2552699"/>
        </a:xfrm>
        <a:prstGeom prst="rect">
          <a:avLst/>
        </a:prstGeom>
      </xdr:spPr>
    </xdr:pic>
    <xdr:clientData/>
  </xdr:twoCellAnchor>
  <xdr:twoCellAnchor editAs="oneCell">
    <xdr:from>
      <xdr:col>3</xdr:col>
      <xdr:colOff>1028699</xdr:colOff>
      <xdr:row>19</xdr:row>
      <xdr:rowOff>83365</xdr:rowOff>
    </xdr:from>
    <xdr:to>
      <xdr:col>6</xdr:col>
      <xdr:colOff>731024</xdr:colOff>
      <xdr:row>33</xdr:row>
      <xdr:rowOff>11289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174" y="3559990"/>
          <a:ext cx="5036325" cy="2594924"/>
        </a:xfrm>
        <a:prstGeom prst="rect">
          <a:avLst/>
        </a:prstGeom>
      </xdr:spPr>
    </xdr:pic>
    <xdr:clientData/>
  </xdr:twoCellAnchor>
  <xdr:twoCellAnchor editAs="oneCell">
    <xdr:from>
      <xdr:col>1</xdr:col>
      <xdr:colOff>5704</xdr:colOff>
      <xdr:row>33</xdr:row>
      <xdr:rowOff>80925</xdr:rowOff>
    </xdr:from>
    <xdr:to>
      <xdr:col>2</xdr:col>
      <xdr:colOff>1109625</xdr:colOff>
      <xdr:row>45</xdr:row>
      <xdr:rowOff>66675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79" y="6224550"/>
          <a:ext cx="4523396" cy="2271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1</xdr:row>
      <xdr:rowOff>28575</xdr:rowOff>
    </xdr:from>
    <xdr:to>
      <xdr:col>2</xdr:col>
      <xdr:colOff>609600</xdr:colOff>
      <xdr:row>7</xdr:row>
      <xdr:rowOff>161925</xdr:rowOff>
    </xdr:to>
    <xdr:sp macro="" textlink="">
      <xdr:nvSpPr>
        <xdr:cNvPr id="17603" name="Object 1" hidden="1">
          <a:extLst>
            <a:ext uri="{FF2B5EF4-FFF2-40B4-BE49-F238E27FC236}">
              <a16:creationId xmlns:a16="http://schemas.microsoft.com/office/drawing/2014/main" id="{00000000-0008-0000-0500-0000C3440000}"/>
            </a:ext>
          </a:extLst>
        </xdr:cNvPr>
        <xdr:cNvSpPr>
          <a:spLocks noChangeArrowheads="1"/>
        </xdr:cNvSpPr>
      </xdr:nvSpPr>
      <xdr:spPr bwMode="auto">
        <a:xfrm>
          <a:off x="838200" y="228600"/>
          <a:ext cx="11239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100854</xdr:colOff>
      <xdr:row>2</xdr:row>
      <xdr:rowOff>78442</xdr:rowOff>
    </xdr:from>
    <xdr:to>
      <xdr:col>2</xdr:col>
      <xdr:colOff>1266266</xdr:colOff>
      <xdr:row>6</xdr:row>
      <xdr:rowOff>42440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8" y="470648"/>
          <a:ext cx="2274794" cy="725998"/>
        </a:xfrm>
        <a:prstGeom prst="rect">
          <a:avLst/>
        </a:prstGeom>
      </xdr:spPr>
    </xdr:pic>
    <xdr:clientData/>
  </xdr:twoCellAnchor>
  <xdr:twoCellAnchor editAs="oneCell">
    <xdr:from>
      <xdr:col>3</xdr:col>
      <xdr:colOff>1064559</xdr:colOff>
      <xdr:row>2</xdr:row>
      <xdr:rowOff>89647</xdr:rowOff>
    </xdr:from>
    <xdr:to>
      <xdr:col>4</xdr:col>
      <xdr:colOff>754786</xdr:colOff>
      <xdr:row>6</xdr:row>
      <xdr:rowOff>108696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1383" y="481853"/>
          <a:ext cx="1348697" cy="7810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ASTA%20%20DE%20TRABALHO/FABIOSALEME/CAIXA2005/COT%20ANALISE%20PUB/saomateus/unidade%20de%20saude/docenviados21122017/US_3%20-%20AMPLIACAO%20SM%2006_10_17%20-%20REV-0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ds01\profiles$\leonedas.vasconcelos\Desktop\US3%20-%20Licitar\REFPORMA\PLANILHAS\US_3%20-%20REFORMA%20SM%2006_10_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-%2014-07-16%20-%20111111111111/LACOPE/Licita&#231;&#245;es/Prefeitura%20de%20Aracruz/EBS/Alambrados%20nos%20Campos%20de%20Futebol/SITE/Pl%20057-%20Instala&#231;ao%20de%20Alambrados%20em%20Campo%20de%20Futebol%20Sahy,%20Pau%20Brasil%20e%20Planalto-REV-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CAMENTO"/>
      <sheetName val="CRONOGRAMA"/>
      <sheetName val="MEMORIA DE CALCULO"/>
      <sheetName val="BDI"/>
      <sheetName val="ENCARGOS SOCIAIS"/>
      <sheetName val="COMPOSICOES"/>
      <sheetName val="COMPOSICOES AUXILIARES"/>
      <sheetName val="COMPOSICOES (2)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0">
          <cell r="G120">
            <v>30.659999999999997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I"/>
      <sheetName val="ENCARGOS SOCIAIS"/>
    </sheetNames>
    <sheetDataSet>
      <sheetData sheetId="0">
        <row r="41">
          <cell r="E41">
            <v>0.28220000000000001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Válido"/>
      <sheetName val="Composições"/>
      <sheetName val="Lista Preço"/>
      <sheetName val="Resumo"/>
      <sheetName val="Cronograma"/>
      <sheetName val="Composição BDI"/>
      <sheetName val="Composição Leis Sociais"/>
    </sheetNames>
    <sheetDataSet>
      <sheetData sheetId="0" refreshError="1"/>
      <sheetData sheetId="1" refreshError="1"/>
      <sheetData sheetId="2">
        <row r="13">
          <cell r="A13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hyperlink" Target="https://www.belluce.com.br/por-marca/interlight/embutido-de-solo-chao-led-flat-in-redondo-com-anti-ofuscante-externo-preto-texturizado-irc-gt-80-25w-2700k-interlight-3653-ab-s?parceiro=6048&amp;gclid=Cj0KCQiAsdKbBhDHARIsANJ6-jciA3bP9VvIyh5mQ0lTpBcj1KaVsI7yRLZn3AbJwcpN6qUcNH_d4CgaAgMEEALw_wcB" TargetMode="External"/><Relationship Id="rId7" Type="http://schemas.openxmlformats.org/officeDocument/2006/relationships/oleObject" Target="../embeddings/oleObject4.bin"/><Relationship Id="rId2" Type="http://schemas.openxmlformats.org/officeDocument/2006/relationships/hyperlink" Target="https://www.inspirehome.com.br/embutido-de-solo-ch-o-led-flat-in-redondo-c-anti-ofuscante-10-externo-2700k-25w-bivolt-o19-2cm-aluminio-interlight-3653-fe-s/p" TargetMode="External"/><Relationship Id="rId1" Type="http://schemas.openxmlformats.org/officeDocument/2006/relationships/hyperlink" Target="https://www.blight.com.br/luminarias/embutido-de-solo/embutido-solo-led-interlight-3653-fe-spx-flat-in-antiofuscante-25w-2700k-bivolt-ip67-o192x113mm-preto-texturizado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  <outlinePr summaryBelow="0"/>
  </sheetPr>
  <dimension ref="B1:L100"/>
  <sheetViews>
    <sheetView tabSelected="1" view="pageBreakPreview" topLeftCell="A70" zoomScaleNormal="100" zoomScaleSheetLayoutView="100" workbookViewId="0">
      <selection activeCell="L76" sqref="L76"/>
    </sheetView>
  </sheetViews>
  <sheetFormatPr defaultColWidth="9.140625" defaultRowHeight="12.75"/>
  <cols>
    <col min="1" max="1" width="3.28515625" style="38" customWidth="1"/>
    <col min="2" max="2" width="9.28515625" style="38" customWidth="1"/>
    <col min="3" max="3" width="16.28515625" style="38" customWidth="1"/>
    <col min="4" max="4" width="59.28515625" style="38" customWidth="1"/>
    <col min="5" max="5" width="11.5703125" style="38" customWidth="1"/>
    <col min="6" max="6" width="9.28515625" style="38" customWidth="1"/>
    <col min="7" max="7" width="10.7109375" style="38" customWidth="1"/>
    <col min="8" max="8" width="12.42578125" style="38" customWidth="1"/>
    <col min="9" max="9" width="17" style="38" customWidth="1"/>
    <col min="10" max="10" width="15.28515625" style="38" customWidth="1"/>
    <col min="11" max="11" width="9.140625" style="212"/>
    <col min="12" max="16384" width="9.140625" style="38"/>
  </cols>
  <sheetData>
    <row r="1" spans="2:10" ht="13.5" thickBot="1">
      <c r="B1" s="10"/>
      <c r="C1" s="10"/>
      <c r="D1" s="10"/>
      <c r="E1" s="10"/>
      <c r="F1" s="10"/>
      <c r="G1" s="10"/>
      <c r="H1" s="10"/>
      <c r="I1" s="10"/>
      <c r="J1" s="10"/>
    </row>
    <row r="2" spans="2:10">
      <c r="B2" s="281" t="s">
        <v>108</v>
      </c>
      <c r="C2" s="282"/>
      <c r="D2" s="282"/>
      <c r="E2" s="282"/>
      <c r="F2" s="282"/>
      <c r="G2" s="282"/>
      <c r="H2" s="282"/>
      <c r="I2" s="282"/>
      <c r="J2" s="283"/>
    </row>
    <row r="3" spans="2:10">
      <c r="B3" s="284"/>
      <c r="C3" s="285"/>
      <c r="D3" s="285"/>
      <c r="E3" s="285"/>
      <c r="F3" s="285"/>
      <c r="G3" s="285"/>
      <c r="H3" s="285"/>
      <c r="I3" s="285"/>
      <c r="J3" s="286"/>
    </row>
    <row r="4" spans="2:10">
      <c r="B4" s="284"/>
      <c r="C4" s="285"/>
      <c r="D4" s="285"/>
      <c r="E4" s="285"/>
      <c r="F4" s="285"/>
      <c r="G4" s="285"/>
      <c r="H4" s="285"/>
      <c r="I4" s="285"/>
      <c r="J4" s="286"/>
    </row>
    <row r="5" spans="2:10">
      <c r="B5" s="284"/>
      <c r="C5" s="285"/>
      <c r="D5" s="285"/>
      <c r="E5" s="285"/>
      <c r="F5" s="285"/>
      <c r="G5" s="285"/>
      <c r="H5" s="285"/>
      <c r="I5" s="285"/>
      <c r="J5" s="286"/>
    </row>
    <row r="6" spans="2:10" ht="11.25" customHeight="1">
      <c r="B6" s="284"/>
      <c r="C6" s="285"/>
      <c r="D6" s="285"/>
      <c r="E6" s="285"/>
      <c r="F6" s="285"/>
      <c r="G6" s="285"/>
      <c r="H6" s="285"/>
      <c r="I6" s="285"/>
      <c r="J6" s="286"/>
    </row>
    <row r="7" spans="2:10" ht="15" hidden="1" customHeight="1">
      <c r="B7" s="284"/>
      <c r="C7" s="285"/>
      <c r="D7" s="285"/>
      <c r="E7" s="285"/>
      <c r="F7" s="285"/>
      <c r="G7" s="285"/>
      <c r="H7" s="285"/>
      <c r="I7" s="285"/>
      <c r="J7" s="286"/>
    </row>
    <row r="8" spans="2:10" ht="13.5" thickBot="1">
      <c r="B8" s="287"/>
      <c r="C8" s="288"/>
      <c r="D8" s="288"/>
      <c r="E8" s="288"/>
      <c r="F8" s="288"/>
      <c r="G8" s="288"/>
      <c r="H8" s="288"/>
      <c r="I8" s="288"/>
      <c r="J8" s="289"/>
    </row>
    <row r="9" spans="2:10" ht="13.5" thickBot="1">
      <c r="B9" s="43"/>
      <c r="C9" s="43"/>
      <c r="D9" s="43"/>
      <c r="E9" s="44"/>
      <c r="F9" s="43"/>
      <c r="G9" s="45"/>
      <c r="H9" s="46"/>
      <c r="I9" s="47"/>
      <c r="J9" s="47"/>
    </row>
    <row r="10" spans="2:10" ht="15" customHeight="1">
      <c r="B10" s="1" t="s">
        <v>209</v>
      </c>
      <c r="C10" s="48"/>
      <c r="D10" s="48"/>
      <c r="E10" s="2"/>
      <c r="F10" s="3"/>
      <c r="G10" s="49"/>
      <c r="H10" s="50"/>
      <c r="I10" s="278"/>
      <c r="J10" s="276"/>
    </row>
    <row r="11" spans="2:10" ht="15">
      <c r="B11" s="4" t="s">
        <v>109</v>
      </c>
      <c r="C11" s="51"/>
      <c r="D11" s="51"/>
      <c r="E11" s="42"/>
      <c r="F11" s="5"/>
      <c r="G11" s="6"/>
      <c r="H11" s="52"/>
      <c r="I11" s="53"/>
      <c r="J11" s="54"/>
    </row>
    <row r="12" spans="2:10" ht="15.75" thickBot="1">
      <c r="B12" s="7" t="s">
        <v>210</v>
      </c>
      <c r="C12" s="55"/>
      <c r="D12" s="55"/>
      <c r="E12" s="8"/>
      <c r="F12" s="9"/>
      <c r="G12" s="56"/>
      <c r="H12" s="57"/>
      <c r="I12" s="279"/>
      <c r="J12" s="277"/>
    </row>
    <row r="13" spans="2:10" ht="13.5" thickBot="1">
      <c r="B13" s="51"/>
      <c r="C13" s="51"/>
      <c r="D13" s="51"/>
      <c r="E13" s="42"/>
      <c r="F13" s="5"/>
      <c r="G13" s="6"/>
      <c r="H13" s="52"/>
      <c r="I13" s="53"/>
      <c r="J13" s="53"/>
    </row>
    <row r="14" spans="2:10" ht="37.5" customHeight="1" thickBot="1">
      <c r="B14" s="295" t="s">
        <v>298</v>
      </c>
      <c r="C14" s="296"/>
      <c r="D14" s="296"/>
      <c r="E14" s="297"/>
      <c r="F14" s="58" t="s">
        <v>1</v>
      </c>
      <c r="G14" s="164">
        <f>BDI</f>
        <v>0.2915739268680444</v>
      </c>
      <c r="H14" s="135"/>
      <c r="I14" s="105" t="s">
        <v>90</v>
      </c>
      <c r="J14" s="134"/>
    </row>
    <row r="15" spans="2:10" ht="8.25" customHeight="1" thickBot="1">
      <c r="B15" s="43"/>
      <c r="C15" s="43"/>
      <c r="D15" s="43"/>
      <c r="E15" s="44"/>
      <c r="F15" s="43"/>
      <c r="G15" s="45"/>
      <c r="H15" s="46"/>
      <c r="I15" s="47"/>
      <c r="J15" s="47"/>
    </row>
    <row r="16" spans="2:10" ht="13.5" thickBot="1">
      <c r="B16" s="290" t="s">
        <v>2</v>
      </c>
      <c r="C16" s="291"/>
      <c r="D16" s="291"/>
      <c r="E16" s="291"/>
      <c r="F16" s="291"/>
      <c r="G16" s="291"/>
      <c r="H16" s="291"/>
      <c r="I16" s="291"/>
      <c r="J16" s="292"/>
    </row>
    <row r="17" spans="2:11" ht="39" customHeight="1" thickBot="1">
      <c r="B17" s="59" t="s">
        <v>4</v>
      </c>
      <c r="C17" s="60" t="s">
        <v>5</v>
      </c>
      <c r="D17" s="60" t="s">
        <v>6</v>
      </c>
      <c r="E17" s="60" t="s">
        <v>7</v>
      </c>
      <c r="F17" s="60" t="s">
        <v>8</v>
      </c>
      <c r="G17" s="61" t="s">
        <v>9</v>
      </c>
      <c r="H17" s="60" t="s">
        <v>10</v>
      </c>
      <c r="I17" s="61" t="s">
        <v>11</v>
      </c>
      <c r="J17" s="62" t="s">
        <v>12</v>
      </c>
    </row>
    <row r="18" spans="2:11" s="146" customFormat="1" ht="12.75" customHeight="1">
      <c r="B18" s="147">
        <v>1</v>
      </c>
      <c r="C18" s="293" t="s">
        <v>83</v>
      </c>
      <c r="D18" s="299"/>
      <c r="E18" s="148"/>
      <c r="F18" s="149"/>
      <c r="G18" s="149"/>
      <c r="H18" s="150"/>
      <c r="I18" s="151"/>
      <c r="J18" s="145">
        <f>SUM(J19:J24)</f>
        <v>45477.599999999999</v>
      </c>
      <c r="K18" s="246"/>
    </row>
    <row r="19" spans="2:11" s="131" customFormat="1">
      <c r="B19" s="138" t="s">
        <v>92</v>
      </c>
      <c r="C19" s="104">
        <v>20305</v>
      </c>
      <c r="D19" s="138" t="s">
        <v>77</v>
      </c>
      <c r="E19" s="102" t="s">
        <v>76</v>
      </c>
      <c r="F19" s="102" t="s">
        <v>24</v>
      </c>
      <c r="G19" s="137">
        <v>8</v>
      </c>
      <c r="H19" s="137">
        <v>269.37</v>
      </c>
      <c r="I19" s="137">
        <f t="shared" ref="I19:I27" si="0">ROUND($H19*(1+$G$14),2)</f>
        <v>347.91</v>
      </c>
      <c r="J19" s="137">
        <f t="shared" ref="J19:J27" si="1">ROUND(G19*I19,2)</f>
        <v>2783.28</v>
      </c>
      <c r="K19" s="211"/>
    </row>
    <row r="20" spans="2:11" s="131" customFormat="1" ht="46.5" customHeight="1">
      <c r="B20" s="218" t="s">
        <v>118</v>
      </c>
      <c r="C20" s="102">
        <v>20712</v>
      </c>
      <c r="D20" s="138" t="s">
        <v>72</v>
      </c>
      <c r="E20" s="102" t="s">
        <v>76</v>
      </c>
      <c r="F20" s="104" t="s">
        <v>25</v>
      </c>
      <c r="G20" s="137">
        <v>6</v>
      </c>
      <c r="H20" s="137">
        <v>47.59</v>
      </c>
      <c r="I20" s="183">
        <f t="shared" si="0"/>
        <v>61.47</v>
      </c>
      <c r="J20" s="137">
        <f t="shared" si="1"/>
        <v>368.82</v>
      </c>
      <c r="K20" s="211"/>
    </row>
    <row r="21" spans="2:11" s="131" customFormat="1" ht="51">
      <c r="B21" s="218" t="s">
        <v>119</v>
      </c>
      <c r="C21" s="102">
        <v>20713</v>
      </c>
      <c r="D21" s="138" t="s">
        <v>106</v>
      </c>
      <c r="E21" s="102" t="s">
        <v>76</v>
      </c>
      <c r="F21" s="102" t="s">
        <v>25</v>
      </c>
      <c r="G21" s="137">
        <v>6</v>
      </c>
      <c r="H21" s="137">
        <v>576.52</v>
      </c>
      <c r="I21" s="183">
        <f t="shared" si="0"/>
        <v>744.62</v>
      </c>
      <c r="J21" s="137">
        <f t="shared" si="1"/>
        <v>4467.72</v>
      </c>
      <c r="K21" s="211"/>
    </row>
    <row r="22" spans="2:11" s="131" customFormat="1" ht="38.25">
      <c r="B22" s="218" t="s">
        <v>120</v>
      </c>
      <c r="C22" s="102">
        <v>20714</v>
      </c>
      <c r="D22" s="138" t="s">
        <v>89</v>
      </c>
      <c r="E22" s="102" t="s">
        <v>76</v>
      </c>
      <c r="F22" s="102" t="s">
        <v>25</v>
      </c>
      <c r="G22" s="137">
        <v>6</v>
      </c>
      <c r="H22" s="137">
        <v>348.32</v>
      </c>
      <c r="I22" s="183">
        <f t="shared" si="0"/>
        <v>449.88</v>
      </c>
      <c r="J22" s="137">
        <f t="shared" ref="J22" si="2">ROUND(G22*I22,2)</f>
        <v>2699.28</v>
      </c>
      <c r="K22" s="211"/>
    </row>
    <row r="23" spans="2:11" s="131" customFormat="1" ht="51">
      <c r="B23" s="218" t="s">
        <v>121</v>
      </c>
      <c r="C23" s="104">
        <v>20351</v>
      </c>
      <c r="D23" s="138" t="s">
        <v>79</v>
      </c>
      <c r="E23" s="102" t="s">
        <v>76</v>
      </c>
      <c r="F23" s="102" t="s">
        <v>25</v>
      </c>
      <c r="G23" s="137">
        <v>60</v>
      </c>
      <c r="H23" s="137">
        <v>278.69</v>
      </c>
      <c r="I23" s="183">
        <f t="shared" si="0"/>
        <v>359.95</v>
      </c>
      <c r="J23" s="137">
        <f t="shared" si="1"/>
        <v>21597</v>
      </c>
      <c r="K23" s="211"/>
    </row>
    <row r="24" spans="2:11" s="131" customFormat="1" ht="63.75">
      <c r="B24" s="218" t="s">
        <v>122</v>
      </c>
      <c r="C24" s="104">
        <v>20352</v>
      </c>
      <c r="D24" s="138" t="s">
        <v>81</v>
      </c>
      <c r="E24" s="102" t="s">
        <v>76</v>
      </c>
      <c r="F24" s="102" t="s">
        <v>78</v>
      </c>
      <c r="G24" s="137">
        <v>10</v>
      </c>
      <c r="H24" s="137">
        <v>1050</v>
      </c>
      <c r="I24" s="183">
        <f t="shared" si="0"/>
        <v>1356.15</v>
      </c>
      <c r="J24" s="137">
        <f t="shared" si="1"/>
        <v>13561.5</v>
      </c>
      <c r="K24" s="211"/>
    </row>
    <row r="25" spans="2:11" s="146" customFormat="1" ht="12.75" customHeight="1">
      <c r="B25" s="152">
        <v>2</v>
      </c>
      <c r="C25" s="293" t="s">
        <v>137</v>
      </c>
      <c r="D25" s="294"/>
      <c r="E25" s="148"/>
      <c r="F25" s="149"/>
      <c r="G25" s="149"/>
      <c r="H25" s="153"/>
      <c r="I25" s="151"/>
      <c r="J25" s="145">
        <f>SUM(J26:J27)</f>
        <v>36314.449999999997</v>
      </c>
      <c r="K25" s="246"/>
    </row>
    <row r="26" spans="2:11" s="131" customFormat="1">
      <c r="B26" s="138" t="s">
        <v>123</v>
      </c>
      <c r="C26" s="221">
        <v>30103</v>
      </c>
      <c r="D26" s="222" t="s">
        <v>110</v>
      </c>
      <c r="E26" s="182" t="s">
        <v>76</v>
      </c>
      <c r="F26" s="221" t="s">
        <v>82</v>
      </c>
      <c r="G26" s="220">
        <v>2156.2800000000002</v>
      </c>
      <c r="H26" s="220">
        <v>11.67</v>
      </c>
      <c r="I26" s="137">
        <f t="shared" si="0"/>
        <v>15.07</v>
      </c>
      <c r="J26" s="137">
        <f t="shared" si="1"/>
        <v>32495.14</v>
      </c>
      <c r="K26" s="211"/>
    </row>
    <row r="27" spans="2:11" s="131" customFormat="1" ht="25.5">
      <c r="B27" s="218" t="s">
        <v>124</v>
      </c>
      <c r="C27" s="221">
        <v>30210</v>
      </c>
      <c r="D27" s="222" t="s">
        <v>166</v>
      </c>
      <c r="E27" s="182" t="s">
        <v>76</v>
      </c>
      <c r="F27" s="221" t="s">
        <v>82</v>
      </c>
      <c r="G27" s="220">
        <v>116.62</v>
      </c>
      <c r="H27" s="220">
        <v>25.36</v>
      </c>
      <c r="I27" s="183">
        <f t="shared" si="0"/>
        <v>32.75</v>
      </c>
      <c r="J27" s="183">
        <f t="shared" si="1"/>
        <v>3819.31</v>
      </c>
      <c r="K27" s="211"/>
    </row>
    <row r="28" spans="2:11" s="146" customFormat="1" ht="12.75" customHeight="1">
      <c r="B28" s="144">
        <v>3</v>
      </c>
      <c r="C28" s="293" t="s">
        <v>138</v>
      </c>
      <c r="D28" s="294"/>
      <c r="E28" s="148"/>
      <c r="F28" s="149"/>
      <c r="G28" s="149"/>
      <c r="H28" s="153"/>
      <c r="I28" s="151"/>
      <c r="J28" s="145">
        <f>SUM(J29:J32)</f>
        <v>101616.76000000001</v>
      </c>
      <c r="K28" s="246"/>
    </row>
    <row r="29" spans="2:11" ht="51">
      <c r="B29" s="107" t="s">
        <v>93</v>
      </c>
      <c r="C29" s="184">
        <v>50503</v>
      </c>
      <c r="D29" s="100" t="s">
        <v>139</v>
      </c>
      <c r="E29" s="102" t="s">
        <v>76</v>
      </c>
      <c r="F29" s="39" t="s">
        <v>24</v>
      </c>
      <c r="G29" s="40">
        <v>254.84</v>
      </c>
      <c r="H29" s="40">
        <v>74.900000000000006</v>
      </c>
      <c r="I29" s="40">
        <f>ROUND($H29*(1+$G$14),2)</f>
        <v>96.74</v>
      </c>
      <c r="J29" s="40">
        <f>ROUND(G29*I29,2)</f>
        <v>24653.22</v>
      </c>
    </row>
    <row r="30" spans="2:11" s="180" customFormat="1" ht="25.5">
      <c r="B30" s="218" t="s">
        <v>94</v>
      </c>
      <c r="C30" s="184">
        <v>110301</v>
      </c>
      <c r="D30" s="208" t="s">
        <v>140</v>
      </c>
      <c r="E30" s="182" t="s">
        <v>76</v>
      </c>
      <c r="F30" s="182" t="s">
        <v>24</v>
      </c>
      <c r="G30" s="183">
        <v>254.84</v>
      </c>
      <c r="H30" s="183">
        <v>31.57</v>
      </c>
      <c r="I30" s="183">
        <f t="shared" ref="I30:I32" si="3">ROUND($H30*(1+$G$14),2)</f>
        <v>40.770000000000003</v>
      </c>
      <c r="J30" s="183">
        <f>ROUND(G30*I30,2)</f>
        <v>10389.83</v>
      </c>
      <c r="K30" s="212"/>
    </row>
    <row r="31" spans="2:11" s="180" customFormat="1">
      <c r="B31" s="218" t="s">
        <v>141</v>
      </c>
      <c r="C31" s="184">
        <v>130112</v>
      </c>
      <c r="D31" s="218" t="s">
        <v>143</v>
      </c>
      <c r="E31" s="182" t="s">
        <v>76</v>
      </c>
      <c r="F31" s="182" t="s">
        <v>24</v>
      </c>
      <c r="G31" s="183">
        <v>231.51</v>
      </c>
      <c r="H31" s="183">
        <v>41.66</v>
      </c>
      <c r="I31" s="183">
        <f t="shared" si="3"/>
        <v>53.81</v>
      </c>
      <c r="J31" s="183">
        <f>ROUND(G31*I31,2)</f>
        <v>12457.55</v>
      </c>
      <c r="K31" s="212"/>
    </row>
    <row r="32" spans="2:11" s="180" customFormat="1" ht="25.5">
      <c r="B32" s="218" t="s">
        <v>142</v>
      </c>
      <c r="C32" s="184">
        <v>130209</v>
      </c>
      <c r="D32" s="218" t="s">
        <v>144</v>
      </c>
      <c r="E32" s="182" t="s">
        <v>76</v>
      </c>
      <c r="F32" s="182" t="s">
        <v>24</v>
      </c>
      <c r="G32" s="183">
        <f>G31+G30</f>
        <v>486.35</v>
      </c>
      <c r="H32" s="183">
        <v>86.15</v>
      </c>
      <c r="I32" s="183">
        <f t="shared" si="3"/>
        <v>111.27</v>
      </c>
      <c r="J32" s="183">
        <f>ROUND(G32*I32,2)</f>
        <v>54116.160000000003</v>
      </c>
      <c r="K32" s="212"/>
    </row>
    <row r="33" spans="2:12" s="146" customFormat="1" ht="12.75" customHeight="1">
      <c r="B33" s="144">
        <v>4</v>
      </c>
      <c r="C33" s="293" t="s">
        <v>167</v>
      </c>
      <c r="D33" s="294"/>
      <c r="E33" s="154"/>
      <c r="F33" s="149"/>
      <c r="G33" s="149"/>
      <c r="H33" s="153"/>
      <c r="I33" s="151"/>
      <c r="J33" s="145">
        <f>SUM(J34:J44)</f>
        <v>435362.68000000005</v>
      </c>
      <c r="K33" s="246"/>
    </row>
    <row r="34" spans="2:12" ht="30" customHeight="1">
      <c r="B34" s="107" t="s">
        <v>95</v>
      </c>
      <c r="C34" s="39">
        <v>130109</v>
      </c>
      <c r="D34" s="132" t="s">
        <v>80</v>
      </c>
      <c r="E34" s="102" t="s">
        <v>76</v>
      </c>
      <c r="F34" s="39" t="s">
        <v>24</v>
      </c>
      <c r="G34" s="40">
        <f>G36+G37+G38+G39+G43</f>
        <v>873.63000000000011</v>
      </c>
      <c r="H34" s="40">
        <v>68.180000000000007</v>
      </c>
      <c r="I34" s="40">
        <f t="shared" ref="I34:I50" si="4">ROUND($H34*(1+$G$14),2)</f>
        <v>88.06</v>
      </c>
      <c r="J34" s="40">
        <f t="shared" ref="J34:J44" si="5">ROUND(G34*I34,2)</f>
        <v>76931.86</v>
      </c>
    </row>
    <row r="35" spans="2:12" ht="37.5" customHeight="1">
      <c r="B35" s="218" t="s">
        <v>96</v>
      </c>
      <c r="C35" s="39">
        <v>130103</v>
      </c>
      <c r="D35" s="218" t="s">
        <v>145</v>
      </c>
      <c r="E35" s="182" t="s">
        <v>76</v>
      </c>
      <c r="F35" s="39" t="s">
        <v>24</v>
      </c>
      <c r="G35" s="40">
        <f>G34</f>
        <v>873.63000000000011</v>
      </c>
      <c r="H35" s="40">
        <v>20.46</v>
      </c>
      <c r="I35" s="183">
        <f t="shared" si="4"/>
        <v>26.43</v>
      </c>
      <c r="J35" s="40">
        <f t="shared" si="5"/>
        <v>23090.04</v>
      </c>
    </row>
    <row r="36" spans="2:12" ht="38.25">
      <c r="B36" s="218" t="s">
        <v>125</v>
      </c>
      <c r="C36" s="39">
        <v>130210</v>
      </c>
      <c r="D36" s="99" t="s">
        <v>147</v>
      </c>
      <c r="E36" s="182" t="s">
        <v>76</v>
      </c>
      <c r="F36" s="182" t="s">
        <v>24</v>
      </c>
      <c r="G36" s="137">
        <v>176.86</v>
      </c>
      <c r="H36" s="40">
        <v>55.09</v>
      </c>
      <c r="I36" s="183">
        <f t="shared" si="4"/>
        <v>71.150000000000006</v>
      </c>
      <c r="J36" s="40">
        <f t="shared" si="5"/>
        <v>12583.59</v>
      </c>
    </row>
    <row r="37" spans="2:12" ht="25.5">
      <c r="B37" s="218" t="s">
        <v>126</v>
      </c>
      <c r="C37" s="39">
        <v>101734</v>
      </c>
      <c r="D37" s="100" t="s">
        <v>146</v>
      </c>
      <c r="E37" s="102" t="s">
        <v>111</v>
      </c>
      <c r="F37" s="182" t="s">
        <v>24</v>
      </c>
      <c r="G37" s="137">
        <v>145.21</v>
      </c>
      <c r="H37" s="40">
        <v>394</v>
      </c>
      <c r="I37" s="183">
        <f t="shared" si="4"/>
        <v>508.88</v>
      </c>
      <c r="J37" s="40">
        <f t="shared" si="5"/>
        <v>73894.460000000006</v>
      </c>
    </row>
    <row r="38" spans="2:12" s="180" customFormat="1" ht="38.25">
      <c r="B38" s="218" t="s">
        <v>188</v>
      </c>
      <c r="C38" s="182">
        <v>200253</v>
      </c>
      <c r="D38" s="218" t="s">
        <v>148</v>
      </c>
      <c r="E38" s="182" t="s">
        <v>76</v>
      </c>
      <c r="F38" s="182" t="s">
        <v>24</v>
      </c>
      <c r="G38" s="183">
        <v>174.6</v>
      </c>
      <c r="H38" s="183">
        <v>68.37</v>
      </c>
      <c r="I38" s="183">
        <f t="shared" si="4"/>
        <v>88.3</v>
      </c>
      <c r="J38" s="183">
        <f t="shared" si="5"/>
        <v>15417.18</v>
      </c>
      <c r="K38" s="212"/>
    </row>
    <row r="39" spans="2:12" s="180" customFormat="1" ht="25.5">
      <c r="B39" s="218" t="s">
        <v>189</v>
      </c>
      <c r="C39" s="182">
        <v>101092</v>
      </c>
      <c r="D39" s="218" t="s">
        <v>288</v>
      </c>
      <c r="E39" s="182" t="s">
        <v>111</v>
      </c>
      <c r="F39" s="182" t="s">
        <v>24</v>
      </c>
      <c r="G39" s="183">
        <v>33</v>
      </c>
      <c r="H39" s="183">
        <v>225.49</v>
      </c>
      <c r="I39" s="183">
        <f t="shared" si="4"/>
        <v>291.24</v>
      </c>
      <c r="J39" s="183">
        <f t="shared" si="5"/>
        <v>9610.92</v>
      </c>
      <c r="K39" s="212"/>
    </row>
    <row r="40" spans="2:12" s="180" customFormat="1" ht="38.25">
      <c r="B40" s="218" t="s">
        <v>190</v>
      </c>
      <c r="C40" s="182">
        <v>94995</v>
      </c>
      <c r="D40" s="218" t="s">
        <v>149</v>
      </c>
      <c r="E40" s="182" t="s">
        <v>111</v>
      </c>
      <c r="F40" s="182" t="s">
        <v>24</v>
      </c>
      <c r="G40" s="183">
        <v>742.53</v>
      </c>
      <c r="H40" s="183">
        <v>115.34</v>
      </c>
      <c r="I40" s="183">
        <f t="shared" si="4"/>
        <v>148.97</v>
      </c>
      <c r="J40" s="183">
        <f t="shared" si="5"/>
        <v>110614.69</v>
      </c>
      <c r="K40" s="212"/>
    </row>
    <row r="41" spans="2:12" s="180" customFormat="1" ht="36" customHeight="1">
      <c r="B41" s="218" t="s">
        <v>191</v>
      </c>
      <c r="C41" s="184">
        <v>130209</v>
      </c>
      <c r="D41" s="218" t="s">
        <v>144</v>
      </c>
      <c r="E41" s="182" t="s">
        <v>76</v>
      </c>
      <c r="F41" s="182" t="s">
        <v>24</v>
      </c>
      <c r="G41" s="183">
        <v>94.7</v>
      </c>
      <c r="H41" s="183">
        <v>86.15</v>
      </c>
      <c r="I41" s="183">
        <f t="shared" si="4"/>
        <v>111.27</v>
      </c>
      <c r="J41" s="183">
        <f t="shared" si="5"/>
        <v>10537.27</v>
      </c>
      <c r="K41" s="212"/>
    </row>
    <row r="42" spans="2:12" s="180" customFormat="1" ht="38.25">
      <c r="B42" s="218" t="s">
        <v>192</v>
      </c>
      <c r="C42" s="182">
        <v>92398</v>
      </c>
      <c r="D42" s="218" t="s">
        <v>150</v>
      </c>
      <c r="E42" s="182" t="s">
        <v>111</v>
      </c>
      <c r="F42" s="182" t="s">
        <v>24</v>
      </c>
      <c r="G42" s="183">
        <v>608</v>
      </c>
      <c r="H42" s="183">
        <v>70.849999999999994</v>
      </c>
      <c r="I42" s="183">
        <f t="shared" si="4"/>
        <v>91.51</v>
      </c>
      <c r="J42" s="183">
        <f t="shared" si="5"/>
        <v>55638.080000000002</v>
      </c>
      <c r="K42" s="212"/>
    </row>
    <row r="43" spans="2:12" s="180" customFormat="1" ht="25.5">
      <c r="B43" s="218" t="s">
        <v>193</v>
      </c>
      <c r="C43" s="182">
        <v>102489</v>
      </c>
      <c r="D43" s="218" t="s">
        <v>151</v>
      </c>
      <c r="E43" s="182" t="s">
        <v>111</v>
      </c>
      <c r="F43" s="182" t="s">
        <v>24</v>
      </c>
      <c r="G43" s="183">
        <v>343.96</v>
      </c>
      <c r="H43" s="183">
        <v>24.63</v>
      </c>
      <c r="I43" s="183">
        <f t="shared" si="4"/>
        <v>31.81</v>
      </c>
      <c r="J43" s="183">
        <f t="shared" si="5"/>
        <v>10941.37</v>
      </c>
      <c r="K43" s="212"/>
    </row>
    <row r="44" spans="2:12" s="180" customFormat="1" ht="25.5">
      <c r="B44" s="218" t="s">
        <v>194</v>
      </c>
      <c r="C44" s="182">
        <v>200202</v>
      </c>
      <c r="D44" s="218" t="s">
        <v>208</v>
      </c>
      <c r="E44" s="182" t="s">
        <v>76</v>
      </c>
      <c r="F44" s="182" t="s">
        <v>25</v>
      </c>
      <c r="G44" s="183">
        <v>551.11</v>
      </c>
      <c r="H44" s="183">
        <v>50.72</v>
      </c>
      <c r="I44" s="183">
        <f t="shared" si="4"/>
        <v>65.510000000000005</v>
      </c>
      <c r="J44" s="183">
        <f t="shared" si="5"/>
        <v>36103.22</v>
      </c>
      <c r="K44" s="212"/>
    </row>
    <row r="45" spans="2:12" s="146" customFormat="1" ht="12.75" customHeight="1">
      <c r="B45" s="144">
        <v>5</v>
      </c>
      <c r="C45" s="293" t="s">
        <v>257</v>
      </c>
      <c r="D45" s="300"/>
      <c r="E45" s="154"/>
      <c r="F45" s="149"/>
      <c r="G45" s="149"/>
      <c r="H45" s="153"/>
      <c r="I45" s="151"/>
      <c r="J45" s="145">
        <f>SUM(J46:J50)</f>
        <v>37449.770000000004</v>
      </c>
      <c r="K45" s="246"/>
    </row>
    <row r="46" spans="2:12" s="180" customFormat="1" ht="25.5">
      <c r="B46" s="218" t="s">
        <v>105</v>
      </c>
      <c r="C46" s="182">
        <v>40243</v>
      </c>
      <c r="D46" s="218" t="s">
        <v>286</v>
      </c>
      <c r="E46" s="182" t="s">
        <v>76</v>
      </c>
      <c r="F46" s="182" t="s">
        <v>258</v>
      </c>
      <c r="G46" s="183">
        <v>508.7</v>
      </c>
      <c r="H46" s="183">
        <v>10.72</v>
      </c>
      <c r="I46" s="183">
        <f t="shared" si="4"/>
        <v>13.85</v>
      </c>
      <c r="J46" s="183">
        <f t="shared" ref="J46:J50" si="6">ROUND(G46*I46,2)</f>
        <v>7045.5</v>
      </c>
      <c r="K46" s="247"/>
      <c r="L46" s="245"/>
    </row>
    <row r="47" spans="2:12" s="180" customFormat="1" ht="25.5">
      <c r="B47" s="218" t="s">
        <v>97</v>
      </c>
      <c r="C47" s="182">
        <v>40245</v>
      </c>
      <c r="D47" s="218" t="s">
        <v>285</v>
      </c>
      <c r="E47" s="182" t="s">
        <v>76</v>
      </c>
      <c r="F47" s="182" t="s">
        <v>258</v>
      </c>
      <c r="G47" s="183">
        <v>845.9</v>
      </c>
      <c r="H47" s="183">
        <v>11.34</v>
      </c>
      <c r="I47" s="183">
        <f t="shared" si="4"/>
        <v>14.65</v>
      </c>
      <c r="J47" s="183">
        <f t="shared" si="6"/>
        <v>12392.44</v>
      </c>
      <c r="K47" s="247"/>
      <c r="L47" s="213"/>
    </row>
    <row r="48" spans="2:12" s="180" customFormat="1" ht="38.25">
      <c r="B48" s="218" t="s">
        <v>98</v>
      </c>
      <c r="C48" s="182">
        <v>40253</v>
      </c>
      <c r="D48" s="218" t="s">
        <v>284</v>
      </c>
      <c r="E48" s="182" t="s">
        <v>76</v>
      </c>
      <c r="F48" s="182" t="s">
        <v>24</v>
      </c>
      <c r="G48" s="183">
        <v>11.3</v>
      </c>
      <c r="H48" s="183">
        <v>545.77</v>
      </c>
      <c r="I48" s="183">
        <f t="shared" si="4"/>
        <v>704.9</v>
      </c>
      <c r="J48" s="183">
        <f t="shared" si="6"/>
        <v>7965.37</v>
      </c>
      <c r="K48" s="247"/>
      <c r="L48" s="213"/>
    </row>
    <row r="49" spans="2:12" s="180" customFormat="1" ht="38.25">
      <c r="B49" s="218" t="s">
        <v>99</v>
      </c>
      <c r="C49" s="182">
        <v>40250</v>
      </c>
      <c r="D49" s="218" t="s">
        <v>283</v>
      </c>
      <c r="E49" s="182" t="s">
        <v>76</v>
      </c>
      <c r="F49" s="182" t="s">
        <v>24</v>
      </c>
      <c r="G49" s="183">
        <v>37.29</v>
      </c>
      <c r="H49" s="183">
        <v>90.46</v>
      </c>
      <c r="I49" s="183">
        <f t="shared" si="4"/>
        <v>116.84</v>
      </c>
      <c r="J49" s="183">
        <f t="shared" si="6"/>
        <v>4356.96</v>
      </c>
      <c r="K49" s="247"/>
      <c r="L49" s="213"/>
    </row>
    <row r="50" spans="2:12" s="180" customFormat="1" ht="25.5">
      <c r="B50" s="218" t="s">
        <v>195</v>
      </c>
      <c r="C50" s="182">
        <v>210301</v>
      </c>
      <c r="D50" s="218" t="s">
        <v>287</v>
      </c>
      <c r="E50" s="182" t="s">
        <v>76</v>
      </c>
      <c r="F50" s="182" t="s">
        <v>25</v>
      </c>
      <c r="G50" s="183">
        <v>10</v>
      </c>
      <c r="H50" s="183">
        <v>440.51</v>
      </c>
      <c r="I50" s="183">
        <f t="shared" si="4"/>
        <v>568.95000000000005</v>
      </c>
      <c r="J50" s="183">
        <f t="shared" si="6"/>
        <v>5689.5</v>
      </c>
      <c r="K50" s="247"/>
      <c r="L50" s="213"/>
    </row>
    <row r="51" spans="2:12" s="209" customFormat="1">
      <c r="B51" s="223">
        <v>6</v>
      </c>
      <c r="C51" s="301" t="s">
        <v>168</v>
      </c>
      <c r="D51" s="302"/>
      <c r="E51" s="224"/>
      <c r="F51" s="153"/>
      <c r="G51" s="153"/>
      <c r="H51" s="153"/>
      <c r="I51" s="225"/>
      <c r="J51" s="226">
        <f>J52+J56+J62+J66+J72</f>
        <v>424105.09</v>
      </c>
      <c r="K51" s="211"/>
    </row>
    <row r="52" spans="2:12" s="209" customFormat="1">
      <c r="B52" s="227" t="s">
        <v>100</v>
      </c>
      <c r="C52" s="303" t="s">
        <v>84</v>
      </c>
      <c r="D52" s="304"/>
      <c r="E52" s="228"/>
      <c r="F52" s="229"/>
      <c r="G52" s="229"/>
      <c r="H52" s="230"/>
      <c r="I52" s="231"/>
      <c r="J52" s="232">
        <f>SUM(J53:J55)</f>
        <v>39436.800000000003</v>
      </c>
      <c r="K52" s="211"/>
    </row>
    <row r="53" spans="2:12" s="209" customFormat="1" ht="25.5">
      <c r="B53" s="233" t="s">
        <v>259</v>
      </c>
      <c r="C53" s="234">
        <v>150308</v>
      </c>
      <c r="D53" s="233" t="s">
        <v>169</v>
      </c>
      <c r="E53" s="234" t="s">
        <v>76</v>
      </c>
      <c r="F53" s="234" t="s">
        <v>73</v>
      </c>
      <c r="G53" s="235">
        <v>3</v>
      </c>
      <c r="H53" s="235">
        <v>675.2</v>
      </c>
      <c r="I53" s="183">
        <f t="shared" ref="I53:I76" si="7">ROUND($H53*(1+$G$14),2)</f>
        <v>872.07</v>
      </c>
      <c r="J53" s="235">
        <f t="shared" ref="J53:J55" si="8">ROUND(G53*I53,2)</f>
        <v>2616.21</v>
      </c>
      <c r="K53" s="211"/>
    </row>
    <row r="54" spans="2:12" s="209" customFormat="1" ht="38.25">
      <c r="B54" s="233" t="s">
        <v>260</v>
      </c>
      <c r="C54" s="234">
        <v>151702</v>
      </c>
      <c r="D54" s="233" t="s">
        <v>170</v>
      </c>
      <c r="E54" s="234" t="s">
        <v>76</v>
      </c>
      <c r="F54" s="234" t="s">
        <v>73</v>
      </c>
      <c r="G54" s="235">
        <v>2</v>
      </c>
      <c r="H54" s="235">
        <v>2963.67</v>
      </c>
      <c r="I54" s="183">
        <f t="shared" si="7"/>
        <v>3827.8</v>
      </c>
      <c r="J54" s="235">
        <f t="shared" si="8"/>
        <v>7655.6</v>
      </c>
      <c r="K54" s="211"/>
    </row>
    <row r="55" spans="2:12" s="209" customFormat="1">
      <c r="B55" s="233" t="s">
        <v>261</v>
      </c>
      <c r="C55" s="234">
        <v>151506</v>
      </c>
      <c r="D55" s="233" t="s">
        <v>171</v>
      </c>
      <c r="E55" s="234" t="s">
        <v>76</v>
      </c>
      <c r="F55" s="234" t="s">
        <v>73</v>
      </c>
      <c r="G55" s="235">
        <v>97</v>
      </c>
      <c r="H55" s="235">
        <v>232.79</v>
      </c>
      <c r="I55" s="183">
        <f t="shared" si="7"/>
        <v>300.67</v>
      </c>
      <c r="J55" s="235">
        <f t="shared" si="8"/>
        <v>29164.99</v>
      </c>
      <c r="K55" s="211"/>
    </row>
    <row r="56" spans="2:12" s="209" customFormat="1">
      <c r="B56" s="236" t="s">
        <v>196</v>
      </c>
      <c r="C56" s="305" t="s">
        <v>85</v>
      </c>
      <c r="D56" s="306"/>
      <c r="E56" s="237"/>
      <c r="F56" s="238"/>
      <c r="G56" s="238"/>
      <c r="H56" s="239"/>
      <c r="I56" s="240"/>
      <c r="J56" s="241">
        <f>SUM(J57:J61)</f>
        <v>1016.3</v>
      </c>
      <c r="K56" s="211"/>
    </row>
    <row r="57" spans="2:12" s="146" customFormat="1" ht="12.75" customHeight="1">
      <c r="B57" s="233" t="s">
        <v>262</v>
      </c>
      <c r="C57" s="234">
        <v>151306</v>
      </c>
      <c r="D57" s="233" t="s">
        <v>172</v>
      </c>
      <c r="E57" s="234" t="s">
        <v>76</v>
      </c>
      <c r="F57" s="234" t="s">
        <v>73</v>
      </c>
      <c r="G57" s="235">
        <v>6</v>
      </c>
      <c r="H57" s="235">
        <v>58.12</v>
      </c>
      <c r="I57" s="183">
        <f t="shared" si="7"/>
        <v>75.069999999999993</v>
      </c>
      <c r="J57" s="235">
        <f t="shared" ref="J57:J61" si="9">ROUND(G57*I57,2)</f>
        <v>450.42</v>
      </c>
      <c r="K57" s="246"/>
    </row>
    <row r="58" spans="2:12" s="209" customFormat="1" ht="25.5">
      <c r="B58" s="233" t="s">
        <v>263</v>
      </c>
      <c r="C58" s="234">
        <v>151321</v>
      </c>
      <c r="D58" s="233" t="s">
        <v>173</v>
      </c>
      <c r="E58" s="234" t="s">
        <v>76</v>
      </c>
      <c r="F58" s="234" t="s">
        <v>73</v>
      </c>
      <c r="G58" s="235">
        <v>1</v>
      </c>
      <c r="H58" s="235">
        <v>58.12</v>
      </c>
      <c r="I58" s="183">
        <f t="shared" si="7"/>
        <v>75.069999999999993</v>
      </c>
      <c r="J58" s="235">
        <f t="shared" si="9"/>
        <v>75.069999999999993</v>
      </c>
      <c r="K58" s="211"/>
    </row>
    <row r="59" spans="2:12" s="209" customFormat="1" ht="25.5">
      <c r="B59" s="233" t="s">
        <v>264</v>
      </c>
      <c r="C59" s="234">
        <v>151322</v>
      </c>
      <c r="D59" s="233" t="s">
        <v>174</v>
      </c>
      <c r="E59" s="234" t="s">
        <v>76</v>
      </c>
      <c r="F59" s="234" t="s">
        <v>73</v>
      </c>
      <c r="G59" s="235">
        <v>1</v>
      </c>
      <c r="H59" s="235">
        <v>58.12</v>
      </c>
      <c r="I59" s="183">
        <f t="shared" si="7"/>
        <v>75.069999999999993</v>
      </c>
      <c r="J59" s="235">
        <f t="shared" si="9"/>
        <v>75.069999999999993</v>
      </c>
      <c r="K59" s="211"/>
    </row>
    <row r="60" spans="2:12" s="146" customFormat="1" ht="12.75" customHeight="1">
      <c r="B60" s="233" t="s">
        <v>265</v>
      </c>
      <c r="C60" s="234">
        <v>151308</v>
      </c>
      <c r="D60" s="233" t="s">
        <v>175</v>
      </c>
      <c r="E60" s="234" t="s">
        <v>76</v>
      </c>
      <c r="F60" s="234" t="s">
        <v>73</v>
      </c>
      <c r="G60" s="235">
        <v>2</v>
      </c>
      <c r="H60" s="235">
        <v>70.37</v>
      </c>
      <c r="I60" s="183">
        <f t="shared" si="7"/>
        <v>90.89</v>
      </c>
      <c r="J60" s="235">
        <f t="shared" si="9"/>
        <v>181.78</v>
      </c>
      <c r="K60" s="246"/>
    </row>
    <row r="61" spans="2:12" s="180" customFormat="1" ht="25.5">
      <c r="B61" s="233" t="s">
        <v>266</v>
      </c>
      <c r="C61" s="234">
        <v>151324</v>
      </c>
      <c r="D61" s="233" t="s">
        <v>107</v>
      </c>
      <c r="E61" s="234" t="s">
        <v>76</v>
      </c>
      <c r="F61" s="234" t="s">
        <v>73</v>
      </c>
      <c r="G61" s="235">
        <v>2</v>
      </c>
      <c r="H61" s="235">
        <v>90.57</v>
      </c>
      <c r="I61" s="183">
        <f t="shared" si="7"/>
        <v>116.98</v>
      </c>
      <c r="J61" s="235">
        <f t="shared" si="9"/>
        <v>233.96</v>
      </c>
      <c r="K61" s="212"/>
    </row>
    <row r="62" spans="2:12" s="180" customFormat="1">
      <c r="B62" s="236" t="s">
        <v>197</v>
      </c>
      <c r="C62" s="307" t="s">
        <v>176</v>
      </c>
      <c r="D62" s="308"/>
      <c r="E62" s="237"/>
      <c r="F62" s="238"/>
      <c r="G62" s="238"/>
      <c r="H62" s="239"/>
      <c r="I62" s="240"/>
      <c r="J62" s="241">
        <f>SUM(J63:J65)</f>
        <v>42892.22</v>
      </c>
      <c r="K62" s="212"/>
    </row>
    <row r="63" spans="2:12" s="180" customFormat="1">
      <c r="B63" s="233" t="s">
        <v>267</v>
      </c>
      <c r="C63" s="234">
        <v>151133</v>
      </c>
      <c r="D63" s="233" t="s">
        <v>177</v>
      </c>
      <c r="E63" s="234" t="s">
        <v>76</v>
      </c>
      <c r="F63" s="234" t="s">
        <v>25</v>
      </c>
      <c r="G63" s="235">
        <v>590</v>
      </c>
      <c r="H63" s="235">
        <v>9.68</v>
      </c>
      <c r="I63" s="183">
        <f t="shared" si="7"/>
        <v>12.5</v>
      </c>
      <c r="J63" s="235">
        <f t="shared" ref="J63:J65" si="10">ROUND(G63*I63,2)</f>
        <v>7375</v>
      </c>
      <c r="K63" s="212"/>
    </row>
    <row r="64" spans="2:12" s="180" customFormat="1" ht="25.5">
      <c r="B64" s="233" t="s">
        <v>268</v>
      </c>
      <c r="C64" s="234">
        <v>151138</v>
      </c>
      <c r="D64" s="233" t="s">
        <v>178</v>
      </c>
      <c r="E64" s="234" t="s">
        <v>76</v>
      </c>
      <c r="F64" s="234" t="s">
        <v>179</v>
      </c>
      <c r="G64" s="235">
        <v>760</v>
      </c>
      <c r="H64" s="235">
        <v>18.95</v>
      </c>
      <c r="I64" s="183">
        <f t="shared" si="7"/>
        <v>24.48</v>
      </c>
      <c r="J64" s="235">
        <f t="shared" si="10"/>
        <v>18604.8</v>
      </c>
      <c r="K64" s="212"/>
    </row>
    <row r="65" spans="2:11" s="146" customFormat="1" ht="48" customHeight="1">
      <c r="B65" s="233" t="s">
        <v>269</v>
      </c>
      <c r="C65" s="234">
        <v>150614</v>
      </c>
      <c r="D65" s="233" t="s">
        <v>180</v>
      </c>
      <c r="E65" s="234" t="s">
        <v>76</v>
      </c>
      <c r="F65" s="234" t="s">
        <v>181</v>
      </c>
      <c r="G65" s="235">
        <v>107</v>
      </c>
      <c r="H65" s="235">
        <v>122.38</v>
      </c>
      <c r="I65" s="183">
        <f t="shared" si="7"/>
        <v>158.06</v>
      </c>
      <c r="J65" s="235">
        <f t="shared" si="10"/>
        <v>16912.419999999998</v>
      </c>
      <c r="K65" s="246"/>
    </row>
    <row r="66" spans="2:11" s="180" customFormat="1">
      <c r="B66" s="236" t="s">
        <v>198</v>
      </c>
      <c r="C66" s="305" t="s">
        <v>86</v>
      </c>
      <c r="D66" s="306"/>
      <c r="E66" s="237"/>
      <c r="F66" s="238"/>
      <c r="G66" s="238"/>
      <c r="H66" s="239"/>
      <c r="I66" s="240"/>
      <c r="J66" s="241">
        <f>SUM(J67:J71)</f>
        <v>46862.06</v>
      </c>
      <c r="K66" s="212"/>
    </row>
    <row r="67" spans="2:11" s="180" customFormat="1" ht="25.5">
      <c r="B67" s="233" t="s">
        <v>270</v>
      </c>
      <c r="C67" s="234">
        <v>151402</v>
      </c>
      <c r="D67" s="233" t="s">
        <v>182</v>
      </c>
      <c r="E67" s="234" t="s">
        <v>76</v>
      </c>
      <c r="F67" s="234" t="s">
        <v>25</v>
      </c>
      <c r="G67" s="235">
        <v>110</v>
      </c>
      <c r="H67" s="235">
        <v>6.65</v>
      </c>
      <c r="I67" s="183">
        <f t="shared" si="7"/>
        <v>8.59</v>
      </c>
      <c r="J67" s="235">
        <f t="shared" ref="J67:J71" si="11">ROUND(G67*I67,2)</f>
        <v>944.9</v>
      </c>
      <c r="K67" s="212"/>
    </row>
    <row r="68" spans="2:11" s="180" customFormat="1" ht="25.5">
      <c r="B68" s="233" t="s">
        <v>271</v>
      </c>
      <c r="C68" s="234">
        <v>151403</v>
      </c>
      <c r="D68" s="233" t="s">
        <v>183</v>
      </c>
      <c r="E68" s="234" t="s">
        <v>76</v>
      </c>
      <c r="F68" s="234" t="s">
        <v>25</v>
      </c>
      <c r="G68" s="235">
        <v>1128</v>
      </c>
      <c r="H68" s="235">
        <v>9.17</v>
      </c>
      <c r="I68" s="183">
        <f t="shared" si="7"/>
        <v>11.84</v>
      </c>
      <c r="J68" s="235">
        <f t="shared" si="11"/>
        <v>13355.52</v>
      </c>
      <c r="K68" s="212"/>
    </row>
    <row r="69" spans="2:11" s="180" customFormat="1" ht="25.5">
      <c r="B69" s="233" t="s">
        <v>272</v>
      </c>
      <c r="C69" s="234">
        <v>151404</v>
      </c>
      <c r="D69" s="233" t="s">
        <v>184</v>
      </c>
      <c r="E69" s="234" t="s">
        <v>76</v>
      </c>
      <c r="F69" s="234" t="s">
        <v>25</v>
      </c>
      <c r="G69" s="235">
        <v>1814</v>
      </c>
      <c r="H69" s="235">
        <v>11.89</v>
      </c>
      <c r="I69" s="183">
        <f t="shared" si="7"/>
        <v>15.36</v>
      </c>
      <c r="J69" s="235">
        <f t="shared" si="11"/>
        <v>27863.040000000001</v>
      </c>
      <c r="K69" s="212"/>
    </row>
    <row r="70" spans="2:11" s="180" customFormat="1" ht="25.5">
      <c r="B70" s="233" t="s">
        <v>273</v>
      </c>
      <c r="C70" s="234">
        <v>151420</v>
      </c>
      <c r="D70" s="233" t="s">
        <v>185</v>
      </c>
      <c r="E70" s="234" t="s">
        <v>76</v>
      </c>
      <c r="F70" s="234" t="s">
        <v>25</v>
      </c>
      <c r="G70" s="235">
        <v>120</v>
      </c>
      <c r="H70" s="235">
        <v>17.63</v>
      </c>
      <c r="I70" s="183">
        <f t="shared" si="7"/>
        <v>22.77</v>
      </c>
      <c r="J70" s="235">
        <f t="shared" si="11"/>
        <v>2732.4</v>
      </c>
      <c r="K70" s="212"/>
    </row>
    <row r="71" spans="2:11" s="180" customFormat="1" ht="25.5">
      <c r="B71" s="233" t="s">
        <v>274</v>
      </c>
      <c r="C71" s="234">
        <v>151421</v>
      </c>
      <c r="D71" s="233" t="s">
        <v>186</v>
      </c>
      <c r="E71" s="234" t="s">
        <v>76</v>
      </c>
      <c r="F71" s="234" t="s">
        <v>25</v>
      </c>
      <c r="G71" s="235">
        <v>60</v>
      </c>
      <c r="H71" s="235">
        <v>25.37</v>
      </c>
      <c r="I71" s="183">
        <f t="shared" si="7"/>
        <v>32.770000000000003</v>
      </c>
      <c r="J71" s="235">
        <f t="shared" si="11"/>
        <v>1966.2</v>
      </c>
      <c r="K71" s="212"/>
    </row>
    <row r="72" spans="2:11" s="180" customFormat="1">
      <c r="B72" s="236" t="s">
        <v>199</v>
      </c>
      <c r="C72" s="305" t="s">
        <v>87</v>
      </c>
      <c r="D72" s="306"/>
      <c r="E72" s="237"/>
      <c r="F72" s="238"/>
      <c r="G72" s="238"/>
      <c r="H72" s="239"/>
      <c r="I72" s="240"/>
      <c r="J72" s="241">
        <f>SUM(J73:J76)</f>
        <v>293897.71000000002</v>
      </c>
      <c r="K72" s="212"/>
    </row>
    <row r="73" spans="2:11" s="180" customFormat="1" ht="25.5">
      <c r="B73" s="233" t="s">
        <v>275</v>
      </c>
      <c r="C73" s="234" t="s">
        <v>231</v>
      </c>
      <c r="D73" s="260" t="s">
        <v>230</v>
      </c>
      <c r="E73" s="244" t="s">
        <v>187</v>
      </c>
      <c r="F73" s="234" t="s">
        <v>73</v>
      </c>
      <c r="G73" s="235">
        <v>56</v>
      </c>
      <c r="H73" s="235">
        <f>COMPOSICOES!G45</f>
        <v>1628.1399999999999</v>
      </c>
      <c r="I73" s="183">
        <f t="shared" si="7"/>
        <v>2102.86</v>
      </c>
      <c r="J73" s="235">
        <f t="shared" ref="J73:J76" si="12">ROUND(G73*I73,2)</f>
        <v>117760.16</v>
      </c>
      <c r="K73" s="212"/>
    </row>
    <row r="74" spans="2:11" s="180" customFormat="1" ht="25.5">
      <c r="B74" s="233" t="s">
        <v>276</v>
      </c>
      <c r="C74" s="234" t="s">
        <v>236</v>
      </c>
      <c r="D74" s="260" t="s">
        <v>237</v>
      </c>
      <c r="E74" s="244" t="s">
        <v>187</v>
      </c>
      <c r="F74" s="234" t="s">
        <v>73</v>
      </c>
      <c r="G74" s="235">
        <v>24</v>
      </c>
      <c r="H74" s="235">
        <f>COMPOSICOES!G80</f>
        <v>1589.34</v>
      </c>
      <c r="I74" s="183">
        <f t="shared" si="7"/>
        <v>2052.75</v>
      </c>
      <c r="J74" s="235">
        <f t="shared" si="12"/>
        <v>49266</v>
      </c>
      <c r="K74" s="212"/>
    </row>
    <row r="75" spans="2:11" s="180" customFormat="1">
      <c r="B75" s="233" t="s">
        <v>277</v>
      </c>
      <c r="C75" s="234" t="s">
        <v>238</v>
      </c>
      <c r="D75" s="242" t="s">
        <v>207</v>
      </c>
      <c r="E75" s="244" t="s">
        <v>187</v>
      </c>
      <c r="F75" s="234" t="s">
        <v>181</v>
      </c>
      <c r="G75" s="280">
        <v>102</v>
      </c>
      <c r="H75" s="235">
        <f>COMPOSICOES!G112</f>
        <v>958.64</v>
      </c>
      <c r="I75" s="183">
        <f t="shared" si="7"/>
        <v>1238.1500000000001</v>
      </c>
      <c r="J75" s="235">
        <f t="shared" si="12"/>
        <v>126291.3</v>
      </c>
      <c r="K75" s="212"/>
    </row>
    <row r="76" spans="2:11" s="146" customFormat="1" ht="31.5" customHeight="1">
      <c r="B76" s="233" t="s">
        <v>278</v>
      </c>
      <c r="C76" s="234">
        <v>97598</v>
      </c>
      <c r="D76" s="242" t="s">
        <v>217</v>
      </c>
      <c r="E76" s="234" t="s">
        <v>111</v>
      </c>
      <c r="F76" s="234" t="s">
        <v>181</v>
      </c>
      <c r="G76" s="235">
        <v>5</v>
      </c>
      <c r="H76" s="235">
        <v>89.85</v>
      </c>
      <c r="I76" s="183">
        <f t="shared" si="7"/>
        <v>116.05</v>
      </c>
      <c r="J76" s="235">
        <f t="shared" si="12"/>
        <v>580.25</v>
      </c>
      <c r="K76" s="246"/>
    </row>
    <row r="77" spans="2:11" s="146" customFormat="1" ht="12.75" customHeight="1">
      <c r="B77" s="144">
        <v>7</v>
      </c>
      <c r="C77" s="293" t="s">
        <v>152</v>
      </c>
      <c r="D77" s="294"/>
      <c r="E77" s="148"/>
      <c r="F77" s="149"/>
      <c r="G77" s="149"/>
      <c r="H77" s="153"/>
      <c r="I77" s="151"/>
      <c r="J77" s="145">
        <f>SUM(J78:J81)</f>
        <v>206412.38</v>
      </c>
      <c r="K77" s="246"/>
    </row>
    <row r="78" spans="2:11" s="131" customFormat="1" ht="25.5">
      <c r="B78" s="218" t="s">
        <v>101</v>
      </c>
      <c r="C78" s="104">
        <v>210301</v>
      </c>
      <c r="D78" s="219" t="s">
        <v>153</v>
      </c>
      <c r="E78" s="102" t="s">
        <v>76</v>
      </c>
      <c r="F78" s="102" t="s">
        <v>25</v>
      </c>
      <c r="G78" s="183">
        <v>255</v>
      </c>
      <c r="H78" s="137">
        <v>440.51</v>
      </c>
      <c r="I78" s="183">
        <f t="shared" ref="I78:I81" si="13">ROUND($H78*(1+$G$14),2)</f>
        <v>568.95000000000005</v>
      </c>
      <c r="J78" s="137">
        <f>ROUND(G78*I78,2)</f>
        <v>145082.25</v>
      </c>
      <c r="K78" s="211"/>
    </row>
    <row r="79" spans="2:11" s="131" customFormat="1" ht="51">
      <c r="B79" s="218" t="s">
        <v>127</v>
      </c>
      <c r="C79" s="104">
        <v>103307</v>
      </c>
      <c r="D79" s="167" t="s">
        <v>154</v>
      </c>
      <c r="E79" s="182" t="s">
        <v>111</v>
      </c>
      <c r="F79" s="102" t="s">
        <v>73</v>
      </c>
      <c r="G79" s="137">
        <v>23</v>
      </c>
      <c r="H79" s="137">
        <v>1301.1199999999999</v>
      </c>
      <c r="I79" s="183">
        <f t="shared" si="13"/>
        <v>1680.49</v>
      </c>
      <c r="J79" s="137">
        <f>ROUND(G79*I79,2)</f>
        <v>38651.269999999997</v>
      </c>
      <c r="K79" s="211"/>
    </row>
    <row r="80" spans="2:11" s="131" customFormat="1" ht="25.5">
      <c r="B80" s="218" t="s">
        <v>200</v>
      </c>
      <c r="C80" s="102">
        <v>200573</v>
      </c>
      <c r="D80" s="219" t="s">
        <v>155</v>
      </c>
      <c r="E80" s="102" t="s">
        <v>76</v>
      </c>
      <c r="F80" s="102" t="s">
        <v>25</v>
      </c>
      <c r="G80" s="137">
        <v>9</v>
      </c>
      <c r="H80" s="137">
        <v>307.49</v>
      </c>
      <c r="I80" s="183">
        <f t="shared" si="13"/>
        <v>397.15</v>
      </c>
      <c r="J80" s="137">
        <f t="shared" ref="J80:J85" si="14">ROUND(G80*I80,2)</f>
        <v>3574.35</v>
      </c>
      <c r="K80" s="211"/>
    </row>
    <row r="81" spans="2:11" s="131" customFormat="1" ht="38.25">
      <c r="B81" s="218" t="s">
        <v>201</v>
      </c>
      <c r="C81" s="102">
        <v>170510</v>
      </c>
      <c r="D81" s="218" t="s">
        <v>156</v>
      </c>
      <c r="E81" s="182" t="s">
        <v>76</v>
      </c>
      <c r="F81" s="102" t="s">
        <v>73</v>
      </c>
      <c r="G81" s="137">
        <v>3</v>
      </c>
      <c r="H81" s="137">
        <v>4930.55</v>
      </c>
      <c r="I81" s="183">
        <f t="shared" si="13"/>
        <v>6368.17</v>
      </c>
      <c r="J81" s="137">
        <f t="shared" si="14"/>
        <v>19104.509999999998</v>
      </c>
      <c r="K81" s="211"/>
    </row>
    <row r="82" spans="2:11" s="146" customFormat="1" ht="12.75" customHeight="1">
      <c r="B82" s="144">
        <v>8</v>
      </c>
      <c r="C82" s="293" t="s">
        <v>157</v>
      </c>
      <c r="D82" s="294"/>
      <c r="E82" s="148"/>
      <c r="F82" s="149"/>
      <c r="G82" s="149"/>
      <c r="H82" s="153"/>
      <c r="I82" s="153"/>
      <c r="J82" s="145">
        <f>SUM(J83:J85)</f>
        <v>33366.18</v>
      </c>
      <c r="K82" s="246"/>
    </row>
    <row r="83" spans="2:11">
      <c r="B83" s="106" t="s">
        <v>204</v>
      </c>
      <c r="C83" s="102">
        <v>98504</v>
      </c>
      <c r="D83" s="138" t="s">
        <v>160</v>
      </c>
      <c r="E83" s="102" t="s">
        <v>111</v>
      </c>
      <c r="F83" s="102" t="s">
        <v>24</v>
      </c>
      <c r="G83" s="137">
        <v>1677.83</v>
      </c>
      <c r="H83" s="137">
        <v>12.59</v>
      </c>
      <c r="I83" s="183">
        <f t="shared" ref="I83:I85" si="15">ROUND($H83*(1+$G$14),2)</f>
        <v>16.260000000000002</v>
      </c>
      <c r="J83" s="183">
        <f t="shared" si="14"/>
        <v>27281.52</v>
      </c>
    </row>
    <row r="84" spans="2:11" s="209" customFormat="1" ht="25.5">
      <c r="B84" s="275" t="s">
        <v>102</v>
      </c>
      <c r="C84" s="102">
        <v>98510</v>
      </c>
      <c r="D84" s="218" t="s">
        <v>158</v>
      </c>
      <c r="E84" s="182" t="s">
        <v>111</v>
      </c>
      <c r="F84" s="102" t="s">
        <v>73</v>
      </c>
      <c r="G84" s="137">
        <v>65</v>
      </c>
      <c r="H84" s="137">
        <v>62.62</v>
      </c>
      <c r="I84" s="183">
        <f t="shared" si="15"/>
        <v>80.88</v>
      </c>
      <c r="J84" s="183">
        <f t="shared" si="14"/>
        <v>5257.2</v>
      </c>
      <c r="K84" s="211"/>
    </row>
    <row r="85" spans="2:11" ht="25.5">
      <c r="B85" s="275" t="s">
        <v>128</v>
      </c>
      <c r="C85" s="102">
        <v>98516</v>
      </c>
      <c r="D85" s="218" t="s">
        <v>159</v>
      </c>
      <c r="E85" s="182" t="s">
        <v>111</v>
      </c>
      <c r="F85" s="102" t="s">
        <v>73</v>
      </c>
      <c r="G85" s="137">
        <v>2</v>
      </c>
      <c r="H85" s="137">
        <v>320.33</v>
      </c>
      <c r="I85" s="183">
        <f t="shared" si="15"/>
        <v>413.73</v>
      </c>
      <c r="J85" s="183">
        <f t="shared" si="14"/>
        <v>827.46</v>
      </c>
    </row>
    <row r="86" spans="2:11" s="146" customFormat="1" ht="12.75" customHeight="1">
      <c r="B86" s="144">
        <v>9</v>
      </c>
      <c r="C86" s="293" t="s">
        <v>161</v>
      </c>
      <c r="D86" s="294"/>
      <c r="E86" s="154"/>
      <c r="F86" s="149"/>
      <c r="G86" s="149"/>
      <c r="H86" s="153"/>
      <c r="I86" s="155"/>
      <c r="J86" s="145">
        <f>SUM(J87:J94)</f>
        <v>53414.6</v>
      </c>
      <c r="K86" s="246"/>
    </row>
    <row r="87" spans="2:11" ht="51">
      <c r="B87" s="243" t="s">
        <v>103</v>
      </c>
      <c r="C87" s="39">
        <v>103185</v>
      </c>
      <c r="D87" s="133" t="s">
        <v>165</v>
      </c>
      <c r="E87" s="182" t="s">
        <v>111</v>
      </c>
      <c r="F87" s="182" t="s">
        <v>73</v>
      </c>
      <c r="G87" s="40">
        <v>1</v>
      </c>
      <c r="H87" s="40">
        <v>6031.51</v>
      </c>
      <c r="I87" s="40">
        <f t="shared" ref="I87:I94" si="16">ROUND($H87*(1+$G$14),2)</f>
        <v>7790.14</v>
      </c>
      <c r="J87" s="40">
        <f t="shared" ref="J87:J94" si="17">ROUND(G87*I87,2)</f>
        <v>7790.14</v>
      </c>
    </row>
    <row r="88" spans="2:11" s="180" customFormat="1" ht="51">
      <c r="B88" s="243" t="s">
        <v>104</v>
      </c>
      <c r="C88" s="182">
        <v>103190</v>
      </c>
      <c r="D88" s="218" t="s">
        <v>164</v>
      </c>
      <c r="E88" s="182" t="s">
        <v>111</v>
      </c>
      <c r="F88" s="182" t="s">
        <v>73</v>
      </c>
      <c r="G88" s="183">
        <v>1</v>
      </c>
      <c r="H88" s="183">
        <v>3996.59</v>
      </c>
      <c r="I88" s="183">
        <f t="shared" si="16"/>
        <v>5161.8900000000003</v>
      </c>
      <c r="J88" s="183">
        <f t="shared" si="17"/>
        <v>5161.8900000000003</v>
      </c>
      <c r="K88" s="212"/>
    </row>
    <row r="89" spans="2:11" s="180" customFormat="1" ht="63.75">
      <c r="B89" s="243" t="s">
        <v>205</v>
      </c>
      <c r="C89" s="182">
        <v>103192</v>
      </c>
      <c r="D89" s="219" t="s">
        <v>163</v>
      </c>
      <c r="E89" s="182" t="s">
        <v>111</v>
      </c>
      <c r="F89" s="182" t="s">
        <v>73</v>
      </c>
      <c r="G89" s="183">
        <v>1</v>
      </c>
      <c r="H89" s="183">
        <v>2476.6799999999998</v>
      </c>
      <c r="I89" s="183">
        <f t="shared" si="16"/>
        <v>3198.82</v>
      </c>
      <c r="J89" s="183">
        <f t="shared" si="17"/>
        <v>3198.82</v>
      </c>
      <c r="K89" s="212"/>
    </row>
    <row r="90" spans="2:11" s="180" customFormat="1" ht="63.75">
      <c r="B90" s="243" t="s">
        <v>206</v>
      </c>
      <c r="C90" s="182">
        <v>103187</v>
      </c>
      <c r="D90" s="218" t="s">
        <v>162</v>
      </c>
      <c r="E90" s="182" t="s">
        <v>111</v>
      </c>
      <c r="F90" s="182" t="s">
        <v>73</v>
      </c>
      <c r="G90" s="183">
        <v>1</v>
      </c>
      <c r="H90" s="183">
        <v>4781.5200000000004</v>
      </c>
      <c r="I90" s="183">
        <f t="shared" si="16"/>
        <v>6175.69</v>
      </c>
      <c r="J90" s="183">
        <f t="shared" si="17"/>
        <v>6175.69</v>
      </c>
      <c r="K90" s="212"/>
    </row>
    <row r="91" spans="2:11" s="180" customFormat="1" ht="63.75">
      <c r="B91" s="243" t="s">
        <v>279</v>
      </c>
      <c r="C91" s="182">
        <v>103188</v>
      </c>
      <c r="D91" s="218" t="s">
        <v>289</v>
      </c>
      <c r="E91" s="182" t="s">
        <v>111</v>
      </c>
      <c r="F91" s="182" t="s">
        <v>73</v>
      </c>
      <c r="G91" s="183">
        <v>1</v>
      </c>
      <c r="H91" s="183">
        <v>5142.5600000000004</v>
      </c>
      <c r="I91" s="183">
        <f t="shared" si="16"/>
        <v>6642</v>
      </c>
      <c r="J91" s="183">
        <f t="shared" si="17"/>
        <v>6642</v>
      </c>
      <c r="K91" s="212"/>
    </row>
    <row r="92" spans="2:11" s="180" customFormat="1" ht="63.75">
      <c r="B92" s="243" t="s">
        <v>280</v>
      </c>
      <c r="C92" s="182" t="s">
        <v>294</v>
      </c>
      <c r="D92" s="219" t="s">
        <v>293</v>
      </c>
      <c r="E92" s="182" t="s">
        <v>291</v>
      </c>
      <c r="F92" s="182" t="s">
        <v>73</v>
      </c>
      <c r="G92" s="183">
        <v>3</v>
      </c>
      <c r="H92" s="183">
        <v>2337.79</v>
      </c>
      <c r="I92" s="183">
        <f t="shared" si="16"/>
        <v>3019.43</v>
      </c>
      <c r="J92" s="183">
        <f t="shared" si="17"/>
        <v>9058.2900000000009</v>
      </c>
      <c r="K92" s="212"/>
    </row>
    <row r="93" spans="2:11" s="180" customFormat="1" ht="102">
      <c r="B93" s="243" t="s">
        <v>281</v>
      </c>
      <c r="C93" s="182" t="s">
        <v>292</v>
      </c>
      <c r="D93" s="219" t="s">
        <v>290</v>
      </c>
      <c r="E93" s="182" t="s">
        <v>291</v>
      </c>
      <c r="F93" s="182" t="s">
        <v>73</v>
      </c>
      <c r="G93" s="183">
        <v>1</v>
      </c>
      <c r="H93" s="183">
        <v>2890.35</v>
      </c>
      <c r="I93" s="183">
        <f t="shared" si="16"/>
        <v>3733.1</v>
      </c>
      <c r="J93" s="183">
        <f t="shared" si="17"/>
        <v>3733.1</v>
      </c>
      <c r="K93" s="212"/>
    </row>
    <row r="94" spans="2:11" s="180" customFormat="1" ht="63.75">
      <c r="B94" s="243" t="s">
        <v>282</v>
      </c>
      <c r="C94" s="182" t="s">
        <v>296</v>
      </c>
      <c r="D94" s="218" t="s">
        <v>295</v>
      </c>
      <c r="E94" s="182" t="s">
        <v>291</v>
      </c>
      <c r="F94" s="182" t="s">
        <v>73</v>
      </c>
      <c r="G94" s="183">
        <v>3</v>
      </c>
      <c r="H94" s="183">
        <v>3007.87</v>
      </c>
      <c r="I94" s="183">
        <f t="shared" si="16"/>
        <v>3884.89</v>
      </c>
      <c r="J94" s="183">
        <f t="shared" si="17"/>
        <v>11654.67</v>
      </c>
      <c r="K94" s="212"/>
    </row>
    <row r="95" spans="2:11" s="108" customFormat="1" ht="0.75" customHeight="1">
      <c r="B95" s="109"/>
      <c r="C95" s="109"/>
      <c r="K95" s="248"/>
    </row>
    <row r="96" spans="2:11" s="136" customFormat="1" ht="20.25" customHeight="1">
      <c r="B96" s="178"/>
      <c r="C96" s="177"/>
      <c r="D96" s="177"/>
      <c r="E96" s="177"/>
      <c r="F96" s="177"/>
      <c r="G96" s="177"/>
      <c r="H96" s="177"/>
      <c r="I96" s="177"/>
      <c r="J96" s="176"/>
      <c r="K96" s="249"/>
    </row>
    <row r="97" spans="2:11" s="108" customFormat="1" ht="24" customHeight="1">
      <c r="B97" s="298" t="s">
        <v>14</v>
      </c>
      <c r="C97" s="298"/>
      <c r="D97" s="298"/>
      <c r="E97" s="298"/>
      <c r="F97" s="298"/>
      <c r="G97" s="298"/>
      <c r="H97" s="298"/>
      <c r="I97" s="298"/>
      <c r="J97" s="210">
        <f>J18+J25+J28+J33+J45+J51+J77+J82+J86</f>
        <v>1373519.51</v>
      </c>
      <c r="K97" s="248"/>
    </row>
    <row r="99" spans="2:11">
      <c r="J99" s="166"/>
    </row>
    <row r="100" spans="2:11">
      <c r="I100" s="213"/>
    </row>
  </sheetData>
  <mergeCells count="18">
    <mergeCell ref="B97:I97"/>
    <mergeCell ref="C86:D86"/>
    <mergeCell ref="C77:D77"/>
    <mergeCell ref="C82:D82"/>
    <mergeCell ref="C18:D18"/>
    <mergeCell ref="C28:D28"/>
    <mergeCell ref="C45:D45"/>
    <mergeCell ref="C51:D51"/>
    <mergeCell ref="C52:D52"/>
    <mergeCell ref="C56:D56"/>
    <mergeCell ref="C62:D62"/>
    <mergeCell ref="C66:D66"/>
    <mergeCell ref="C72:D72"/>
    <mergeCell ref="B2:J8"/>
    <mergeCell ref="B16:J16"/>
    <mergeCell ref="C33:D33"/>
    <mergeCell ref="C25:D25"/>
    <mergeCell ref="B14:E14"/>
  </mergeCells>
  <phoneticPr fontId="10" type="noConversion"/>
  <pageMargins left="0.27559055118110237" right="0.27559055118110237" top="0.27559055118110237" bottom="0.27559055118110237" header="0" footer="0"/>
  <pageSetup scale="61" fitToWidth="0" fitToHeight="0" orientation="portrait" r:id="rId1"/>
  <rowBreaks count="1" manualBreakCount="1">
    <brk id="81" min="1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  <outlinePr summaryBelow="0"/>
  </sheetPr>
  <dimension ref="B1:O36"/>
  <sheetViews>
    <sheetView view="pageBreakPreview" topLeftCell="D1" zoomScaleNormal="115" zoomScaleSheetLayoutView="100" workbookViewId="0">
      <selection activeCell="B2" sqref="B2:O8"/>
    </sheetView>
  </sheetViews>
  <sheetFormatPr defaultColWidth="9.140625" defaultRowHeight="12.75"/>
  <cols>
    <col min="1" max="1" width="3.140625" style="10" customWidth="1"/>
    <col min="2" max="2" width="9.28515625" style="10" customWidth="1"/>
    <col min="3" max="3" width="34.7109375" style="10" customWidth="1"/>
    <col min="4" max="4" width="19.85546875" style="157" customWidth="1"/>
    <col min="5" max="8" width="11.85546875" style="10" customWidth="1"/>
    <col min="9" max="9" width="11.7109375" style="10" customWidth="1"/>
    <col min="10" max="11" width="11.7109375" style="38" customWidth="1"/>
    <col min="12" max="12" width="11.85546875" style="10" customWidth="1"/>
    <col min="13" max="13" width="11.7109375" style="180" customWidth="1"/>
    <col min="14" max="14" width="11.85546875" style="180" customWidth="1"/>
    <col min="15" max="15" width="13.28515625" style="10" customWidth="1"/>
    <col min="16" max="16384" width="9.140625" style="10"/>
  </cols>
  <sheetData>
    <row r="1" spans="2:15" ht="13.5" thickBot="1"/>
    <row r="2" spans="2:15">
      <c r="B2" s="281" t="s">
        <v>108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</row>
    <row r="3" spans="2:15">
      <c r="B3" s="284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6"/>
    </row>
    <row r="4" spans="2:15">
      <c r="B4" s="284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6"/>
    </row>
    <row r="5" spans="2:15">
      <c r="B5" s="284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6"/>
    </row>
    <row r="6" spans="2:15">
      <c r="B6" s="284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6"/>
    </row>
    <row r="7" spans="2:15">
      <c r="B7" s="284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6"/>
    </row>
    <row r="8" spans="2:15" ht="13.5" thickBot="1">
      <c r="B8" s="287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9"/>
    </row>
    <row r="9" spans="2:15" ht="13.5" thickBot="1">
      <c r="B9" s="11"/>
      <c r="C9" s="11"/>
      <c r="D9" s="158"/>
      <c r="E9" s="13"/>
      <c r="F9" s="6"/>
      <c r="G9" s="11"/>
      <c r="H9" s="11"/>
      <c r="I9" s="11"/>
      <c r="J9" s="11"/>
      <c r="K9" s="11"/>
      <c r="L9" s="29"/>
      <c r="M9" s="11"/>
      <c r="N9" s="29"/>
      <c r="O9" s="29"/>
    </row>
    <row r="10" spans="2:15" ht="15">
      <c r="B10" s="1" t="s">
        <v>251</v>
      </c>
      <c r="C10" s="48"/>
      <c r="D10" s="159"/>
      <c r="E10" s="2"/>
      <c r="F10" s="3"/>
      <c r="G10" s="15"/>
      <c r="H10" s="16"/>
      <c r="I10" s="3"/>
      <c r="J10" s="3"/>
      <c r="K10" s="3"/>
      <c r="L10" s="17"/>
      <c r="M10" s="3"/>
      <c r="N10" s="17"/>
      <c r="O10" s="18"/>
    </row>
    <row r="11" spans="2:15" ht="15">
      <c r="B11" s="4" t="s">
        <v>109</v>
      </c>
      <c r="C11" s="51"/>
      <c r="D11" s="160"/>
      <c r="E11" s="42"/>
      <c r="F11" s="5"/>
      <c r="G11" s="20"/>
      <c r="H11" s="21"/>
      <c r="I11" s="5"/>
      <c r="J11" s="5"/>
      <c r="K11" s="5"/>
      <c r="L11" s="22"/>
      <c r="M11" s="5"/>
      <c r="N11" s="181"/>
      <c r="O11" s="23"/>
    </row>
    <row r="12" spans="2:15" ht="15.75" thickBot="1">
      <c r="B12" s="7" t="s">
        <v>252</v>
      </c>
      <c r="C12" s="55"/>
      <c r="D12" s="161"/>
      <c r="E12" s="8"/>
      <c r="F12" s="9"/>
      <c r="G12" s="25"/>
      <c r="H12" s="24"/>
      <c r="I12" s="9"/>
      <c r="J12" s="9"/>
      <c r="K12" s="9"/>
      <c r="L12" s="26"/>
      <c r="M12" s="9"/>
      <c r="N12" s="26"/>
      <c r="O12" s="27"/>
    </row>
    <row r="13" spans="2:15" ht="13.5" thickBot="1">
      <c r="B13" s="19"/>
      <c r="C13" s="19"/>
      <c r="D13" s="160"/>
      <c r="E13" s="42"/>
      <c r="F13" s="5"/>
      <c r="G13" s="20"/>
      <c r="H13" s="19"/>
      <c r="I13" s="5"/>
      <c r="J13" s="5"/>
      <c r="K13" s="5"/>
      <c r="L13" s="28"/>
      <c r="M13" s="5"/>
      <c r="N13" s="28"/>
      <c r="O13" s="28"/>
    </row>
    <row r="14" spans="2:15" ht="13.5" thickBot="1">
      <c r="B14" s="315" t="s">
        <v>17</v>
      </c>
      <c r="C14" s="316"/>
      <c r="D14" s="316"/>
      <c r="E14" s="316"/>
      <c r="F14" s="316"/>
      <c r="G14" s="316"/>
      <c r="H14" s="316"/>
      <c r="I14" s="316"/>
      <c r="J14" s="316"/>
      <c r="K14" s="316"/>
      <c r="L14" s="316"/>
      <c r="M14" s="316"/>
      <c r="N14" s="316"/>
      <c r="O14" s="317"/>
    </row>
    <row r="15" spans="2:15" ht="17.100000000000001" customHeight="1">
      <c r="B15" s="30" t="s">
        <v>18</v>
      </c>
      <c r="C15" s="30" t="s">
        <v>19</v>
      </c>
      <c r="D15" s="162" t="s">
        <v>20</v>
      </c>
      <c r="E15" s="30" t="s">
        <v>129</v>
      </c>
      <c r="F15" s="30" t="s">
        <v>130</v>
      </c>
      <c r="G15" s="30" t="s">
        <v>131</v>
      </c>
      <c r="H15" s="30" t="s">
        <v>132</v>
      </c>
      <c r="I15" s="30" t="s">
        <v>133</v>
      </c>
      <c r="J15" s="156" t="s">
        <v>134</v>
      </c>
      <c r="K15" s="156" t="s">
        <v>135</v>
      </c>
      <c r="L15" s="156" t="s">
        <v>136</v>
      </c>
      <c r="M15" s="156" t="s">
        <v>255</v>
      </c>
      <c r="N15" s="156" t="s">
        <v>256</v>
      </c>
      <c r="O15" s="30" t="s">
        <v>21</v>
      </c>
    </row>
    <row r="16" spans="2:15" ht="12" customHeight="1">
      <c r="B16" s="318">
        <v>1</v>
      </c>
      <c r="C16" s="320" t="str">
        <f>'PLANILHA ORÇAMENTARIA'!C18:D18</f>
        <v>SERVIÇOS PRELIMINARES</v>
      </c>
      <c r="D16" s="322">
        <f>'PLANILHA ORÇAMENTARIA'!J18</f>
        <v>45477.599999999999</v>
      </c>
      <c r="E16" s="63">
        <v>1</v>
      </c>
      <c r="F16" s="63"/>
      <c r="G16" s="63"/>
      <c r="H16" s="63"/>
      <c r="I16" s="63"/>
      <c r="J16" s="63"/>
      <c r="K16" s="63"/>
      <c r="L16" s="63"/>
      <c r="M16" s="63"/>
      <c r="N16" s="63"/>
      <c r="O16" s="63">
        <f t="shared" ref="O16:O33" si="0">SUM(E16:N16)</f>
        <v>1</v>
      </c>
    </row>
    <row r="17" spans="2:15" ht="12.95" customHeight="1">
      <c r="B17" s="319"/>
      <c r="C17" s="321"/>
      <c r="D17" s="323"/>
      <c r="E17" s="64">
        <f>($D16*E16)</f>
        <v>45477.599999999999</v>
      </c>
      <c r="F17" s="64"/>
      <c r="G17" s="64"/>
      <c r="H17" s="64"/>
      <c r="I17" s="64"/>
      <c r="J17" s="64"/>
      <c r="K17" s="64"/>
      <c r="L17" s="64"/>
      <c r="M17" s="185"/>
      <c r="N17" s="185"/>
      <c r="O17" s="64">
        <f t="shared" si="0"/>
        <v>45477.599999999999</v>
      </c>
    </row>
    <row r="18" spans="2:15" ht="12" customHeight="1">
      <c r="B18" s="318">
        <v>2</v>
      </c>
      <c r="C18" s="320" t="str">
        <f>'PLANILHA ORÇAMENTARIA'!C25:D25</f>
        <v>MOVIMENTAÇÃO DE TERRA</v>
      </c>
      <c r="D18" s="322">
        <f>'PLANILHA ORÇAMENTARIA'!J25</f>
        <v>36314.449999999997</v>
      </c>
      <c r="E18" s="63">
        <v>0.35</v>
      </c>
      <c r="F18" s="63">
        <v>0.4</v>
      </c>
      <c r="G18" s="63">
        <v>0.25</v>
      </c>
      <c r="H18" s="63"/>
      <c r="I18" s="63"/>
      <c r="J18" s="63"/>
      <c r="K18" s="63"/>
      <c r="L18" s="63"/>
      <c r="M18" s="63"/>
      <c r="N18" s="63"/>
      <c r="O18" s="63">
        <f t="shared" si="0"/>
        <v>1</v>
      </c>
    </row>
    <row r="19" spans="2:15" ht="12.95" customHeight="1">
      <c r="B19" s="319"/>
      <c r="C19" s="321"/>
      <c r="D19" s="323"/>
      <c r="E19" s="64">
        <f>($D18*E18)</f>
        <v>12710.057499999999</v>
      </c>
      <c r="F19" s="185">
        <f t="shared" ref="F19:G19" si="1">($D18*F18)</f>
        <v>14525.779999999999</v>
      </c>
      <c r="G19" s="185">
        <f t="shared" si="1"/>
        <v>9078.6124999999993</v>
      </c>
      <c r="H19" s="64"/>
      <c r="I19" s="64"/>
      <c r="J19" s="64"/>
      <c r="K19" s="64"/>
      <c r="L19" s="64"/>
      <c r="M19" s="185"/>
      <c r="N19" s="185"/>
      <c r="O19" s="64">
        <f t="shared" si="0"/>
        <v>36314.449999999997</v>
      </c>
    </row>
    <row r="20" spans="2:15" ht="12" customHeight="1">
      <c r="B20" s="318">
        <v>3</v>
      </c>
      <c r="C20" s="320" t="str">
        <f>'PLANILHA ORÇAMENTARIA'!C28:D28</f>
        <v>ARQUIBANCADAS</v>
      </c>
      <c r="D20" s="322">
        <f>'PLANILHA ORÇAMENTARIA'!J28</f>
        <v>101616.76000000001</v>
      </c>
      <c r="E20" s="63"/>
      <c r="F20" s="63">
        <v>0.2</v>
      </c>
      <c r="G20" s="63">
        <v>0.3</v>
      </c>
      <c r="H20" s="63">
        <v>0.5</v>
      </c>
      <c r="I20" s="63"/>
      <c r="J20" s="63"/>
      <c r="K20" s="63"/>
      <c r="L20" s="63"/>
      <c r="M20" s="63"/>
      <c r="N20" s="63"/>
      <c r="O20" s="63">
        <f t="shared" si="0"/>
        <v>1</v>
      </c>
    </row>
    <row r="21" spans="2:15" ht="12.95" customHeight="1">
      <c r="B21" s="319"/>
      <c r="C21" s="321"/>
      <c r="D21" s="323"/>
      <c r="E21" s="64"/>
      <c r="F21" s="64">
        <f>($D20*F20)</f>
        <v>20323.352000000003</v>
      </c>
      <c r="G21" s="64">
        <f>($D20*G20)</f>
        <v>30485.028000000002</v>
      </c>
      <c r="H21" s="64">
        <f>($D20*H20)</f>
        <v>50808.380000000005</v>
      </c>
      <c r="I21" s="64"/>
      <c r="J21" s="64"/>
      <c r="K21" s="64"/>
      <c r="L21" s="64"/>
      <c r="M21" s="185"/>
      <c r="N21" s="185"/>
      <c r="O21" s="64">
        <f t="shared" si="0"/>
        <v>101616.76000000001</v>
      </c>
    </row>
    <row r="22" spans="2:15" ht="12" customHeight="1">
      <c r="B22" s="318">
        <v>4</v>
      </c>
      <c r="C22" s="320" t="str">
        <f>'PLANILHA ORÇAMENTARIA'!C33:D33</f>
        <v>PAVIMENTAÇÃO PRAÇA</v>
      </c>
      <c r="D22" s="322">
        <f>'PLANILHA ORÇAMENTARIA'!J33</f>
        <v>435362.68000000005</v>
      </c>
      <c r="E22" s="63"/>
      <c r="F22" s="63"/>
      <c r="G22" s="63">
        <v>0.15</v>
      </c>
      <c r="H22" s="63">
        <v>0.2</v>
      </c>
      <c r="I22" s="63">
        <v>0.3</v>
      </c>
      <c r="J22" s="63">
        <v>0.35</v>
      </c>
      <c r="K22" s="63"/>
      <c r="L22" s="63"/>
      <c r="M22" s="63"/>
      <c r="N22" s="63"/>
      <c r="O22" s="63">
        <f t="shared" si="0"/>
        <v>0.99999999999999989</v>
      </c>
    </row>
    <row r="23" spans="2:15" ht="12.95" customHeight="1">
      <c r="B23" s="319"/>
      <c r="C23" s="321"/>
      <c r="D23" s="323"/>
      <c r="E23" s="64"/>
      <c r="F23" s="64"/>
      <c r="G23" s="185">
        <f t="shared" ref="G23:H23" si="2">($D22*G22)</f>
        <v>65304.402000000002</v>
      </c>
      <c r="H23" s="185">
        <f t="shared" si="2"/>
        <v>87072.536000000022</v>
      </c>
      <c r="I23" s="64">
        <f>($D22*I22)</f>
        <v>130608.804</v>
      </c>
      <c r="J23" s="64">
        <f t="shared" ref="J23" si="3">($D22*J22)</f>
        <v>152376.93799999999</v>
      </c>
      <c r="K23" s="64"/>
      <c r="L23" s="64"/>
      <c r="M23" s="185"/>
      <c r="N23" s="185"/>
      <c r="O23" s="64">
        <f t="shared" si="0"/>
        <v>435362.68000000005</v>
      </c>
    </row>
    <row r="24" spans="2:15" ht="12" customHeight="1">
      <c r="B24" s="318">
        <v>5</v>
      </c>
      <c r="C24" s="320" t="str">
        <f>'PLANILHA ORÇAMENTARIA'!C45:D45</f>
        <v>MURO DE ARRIMO RUA MARIA DA PENHA</v>
      </c>
      <c r="D24" s="322">
        <f>'PLANILHA ORÇAMENTARIA'!J45</f>
        <v>37449.770000000004</v>
      </c>
      <c r="E24" s="63">
        <v>0.2</v>
      </c>
      <c r="F24" s="63">
        <v>0.2</v>
      </c>
      <c r="G24" s="63">
        <v>0.3</v>
      </c>
      <c r="H24" s="63">
        <v>0.3</v>
      </c>
      <c r="I24" s="63"/>
      <c r="J24" s="63"/>
      <c r="K24" s="63"/>
      <c r="L24" s="63"/>
      <c r="M24" s="63"/>
      <c r="N24" s="63"/>
      <c r="O24" s="63">
        <f t="shared" si="0"/>
        <v>1</v>
      </c>
    </row>
    <row r="25" spans="2:15" ht="12.95" customHeight="1">
      <c r="B25" s="319"/>
      <c r="C25" s="321"/>
      <c r="D25" s="323"/>
      <c r="E25" s="185">
        <f t="shared" ref="E25:H25" si="4">($D24*E24)</f>
        <v>7489.9540000000015</v>
      </c>
      <c r="F25" s="185">
        <f t="shared" si="4"/>
        <v>7489.9540000000015</v>
      </c>
      <c r="G25" s="185">
        <f t="shared" si="4"/>
        <v>11234.931</v>
      </c>
      <c r="H25" s="185">
        <f t="shared" si="4"/>
        <v>11234.931</v>
      </c>
      <c r="I25" s="185"/>
      <c r="J25" s="64"/>
      <c r="K25" s="185"/>
      <c r="L25" s="64"/>
      <c r="M25" s="185"/>
      <c r="N25" s="185"/>
      <c r="O25" s="64">
        <f t="shared" si="0"/>
        <v>37449.770000000004</v>
      </c>
    </row>
    <row r="26" spans="2:15" ht="12" customHeight="1">
      <c r="B26" s="318">
        <v>7</v>
      </c>
      <c r="C26" s="320" t="str">
        <f>'PLANILHA ORÇAMENTARIA'!C51:D51</f>
        <v>INSTALAÇÕES ELÉTRICAS - 127-220V</v>
      </c>
      <c r="D26" s="322">
        <f>'PLANILHA ORÇAMENTARIA'!J51</f>
        <v>424105.09</v>
      </c>
      <c r="E26" s="63"/>
      <c r="F26" s="63"/>
      <c r="G26" s="63"/>
      <c r="H26" s="63"/>
      <c r="I26" s="63"/>
      <c r="J26" s="63">
        <v>0.1</v>
      </c>
      <c r="K26" s="63">
        <v>0.3</v>
      </c>
      <c r="L26" s="63">
        <v>0.4</v>
      </c>
      <c r="M26" s="63">
        <v>0.1</v>
      </c>
      <c r="N26" s="63">
        <v>0.1</v>
      </c>
      <c r="O26" s="63">
        <f t="shared" si="0"/>
        <v>1</v>
      </c>
    </row>
    <row r="27" spans="2:15" ht="12.95" customHeight="1">
      <c r="B27" s="319"/>
      <c r="C27" s="321"/>
      <c r="D27" s="323"/>
      <c r="E27" s="64"/>
      <c r="F27" s="64"/>
      <c r="G27" s="64"/>
      <c r="H27" s="64"/>
      <c r="I27" s="64"/>
      <c r="J27" s="64">
        <f t="shared" ref="J27:N27" si="5">($D26*J26)</f>
        <v>42410.509000000005</v>
      </c>
      <c r="K27" s="185">
        <f t="shared" si="5"/>
        <v>127231.527</v>
      </c>
      <c r="L27" s="185">
        <f t="shared" si="5"/>
        <v>169642.03600000002</v>
      </c>
      <c r="M27" s="185">
        <f t="shared" si="5"/>
        <v>42410.509000000005</v>
      </c>
      <c r="N27" s="185">
        <f t="shared" si="5"/>
        <v>42410.509000000005</v>
      </c>
      <c r="O27" s="64">
        <f t="shared" si="0"/>
        <v>424105.09000000008</v>
      </c>
    </row>
    <row r="28" spans="2:15" ht="12" customHeight="1">
      <c r="B28" s="318">
        <v>8</v>
      </c>
      <c r="C28" s="320" t="str">
        <f>'PLANILHA ORÇAMENTARIA'!C77:D77</f>
        <v>ACESSORIOS</v>
      </c>
      <c r="D28" s="322">
        <f>'PLANILHA ORÇAMENTARIA'!J77</f>
        <v>206412.38</v>
      </c>
      <c r="E28" s="63"/>
      <c r="F28" s="63"/>
      <c r="G28" s="63"/>
      <c r="H28" s="63"/>
      <c r="I28" s="63"/>
      <c r="J28" s="63"/>
      <c r="K28" s="63"/>
      <c r="L28" s="63">
        <v>0.3</v>
      </c>
      <c r="M28" s="63">
        <v>0.4</v>
      </c>
      <c r="N28" s="63">
        <v>0.3</v>
      </c>
      <c r="O28" s="63">
        <f t="shared" si="0"/>
        <v>1</v>
      </c>
    </row>
    <row r="29" spans="2:15" ht="12.95" customHeight="1">
      <c r="B29" s="319"/>
      <c r="C29" s="321"/>
      <c r="D29" s="323"/>
      <c r="E29" s="64"/>
      <c r="F29" s="64"/>
      <c r="G29" s="64"/>
      <c r="H29" s="64"/>
      <c r="I29" s="64"/>
      <c r="J29" s="64"/>
      <c r="K29" s="64"/>
      <c r="L29" s="185">
        <f t="shared" ref="L29:N29" si="6">($D28*L28)</f>
        <v>61923.714</v>
      </c>
      <c r="M29" s="185">
        <f t="shared" si="6"/>
        <v>82564.952000000005</v>
      </c>
      <c r="N29" s="185">
        <f t="shared" si="6"/>
        <v>61923.714</v>
      </c>
      <c r="O29" s="64">
        <f t="shared" si="0"/>
        <v>206412.38</v>
      </c>
    </row>
    <row r="30" spans="2:15" ht="12" customHeight="1">
      <c r="B30" s="318">
        <v>9</v>
      </c>
      <c r="C30" s="320" t="str">
        <f>'PLANILHA ORÇAMENTARIA'!C82:D82</f>
        <v>PAISAGISMO</v>
      </c>
      <c r="D30" s="322">
        <f>'PLANILHA ORÇAMENTARIA'!J82</f>
        <v>33366.18</v>
      </c>
      <c r="E30" s="63"/>
      <c r="F30" s="63"/>
      <c r="G30" s="63"/>
      <c r="H30" s="63"/>
      <c r="I30" s="63"/>
      <c r="J30" s="63"/>
      <c r="K30" s="63"/>
      <c r="L30" s="63">
        <v>0.2</v>
      </c>
      <c r="M30" s="63">
        <v>0.4</v>
      </c>
      <c r="N30" s="63">
        <v>0.4</v>
      </c>
      <c r="O30" s="63">
        <f t="shared" si="0"/>
        <v>1</v>
      </c>
    </row>
    <row r="31" spans="2:15" ht="12.95" customHeight="1">
      <c r="B31" s="319"/>
      <c r="C31" s="321"/>
      <c r="D31" s="323"/>
      <c r="E31" s="64"/>
      <c r="F31" s="64"/>
      <c r="G31" s="64"/>
      <c r="H31" s="64"/>
      <c r="I31" s="64"/>
      <c r="J31" s="64"/>
      <c r="K31" s="64"/>
      <c r="L31" s="185">
        <f t="shared" ref="L31:N31" si="7">($D30*L30)</f>
        <v>6673.2360000000008</v>
      </c>
      <c r="M31" s="185">
        <f t="shared" si="7"/>
        <v>13346.472000000002</v>
      </c>
      <c r="N31" s="185">
        <f t="shared" si="7"/>
        <v>13346.472000000002</v>
      </c>
      <c r="O31" s="64">
        <f t="shared" si="0"/>
        <v>33366.180000000008</v>
      </c>
    </row>
    <row r="32" spans="2:15" ht="12" customHeight="1">
      <c r="B32" s="318">
        <v>10</v>
      </c>
      <c r="C32" s="320" t="str">
        <f>'PLANILHA ORÇAMENTARIA'!C86:D86</f>
        <v>PLAYGROUND</v>
      </c>
      <c r="D32" s="322">
        <f>'PLANILHA ORÇAMENTARIA'!J86</f>
        <v>53414.6</v>
      </c>
      <c r="E32" s="63"/>
      <c r="F32" s="63"/>
      <c r="G32" s="63"/>
      <c r="H32" s="63"/>
      <c r="I32" s="63"/>
      <c r="J32" s="63"/>
      <c r="K32" s="63"/>
      <c r="L32" s="63"/>
      <c r="M32" s="63">
        <v>0.5</v>
      </c>
      <c r="N32" s="63">
        <v>0.5</v>
      </c>
      <c r="O32" s="63">
        <f t="shared" si="0"/>
        <v>1</v>
      </c>
    </row>
    <row r="33" spans="2:15" ht="12.95" customHeight="1">
      <c r="B33" s="319"/>
      <c r="C33" s="321"/>
      <c r="D33" s="323"/>
      <c r="E33" s="64"/>
      <c r="F33" s="64"/>
      <c r="G33" s="64"/>
      <c r="H33" s="64"/>
      <c r="I33" s="64"/>
      <c r="J33" s="64"/>
      <c r="K33" s="64"/>
      <c r="L33" s="64"/>
      <c r="M33" s="185">
        <f t="shared" ref="M33:N33" si="8">($D32*M32)</f>
        <v>26707.3</v>
      </c>
      <c r="N33" s="185">
        <f t="shared" si="8"/>
        <v>26707.3</v>
      </c>
      <c r="O33" s="64">
        <f t="shared" si="0"/>
        <v>53414.6</v>
      </c>
    </row>
    <row r="34" spans="2:15" ht="12" customHeight="1">
      <c r="B34" s="65"/>
      <c r="C34" s="311" t="s">
        <v>22</v>
      </c>
      <c r="D34" s="313">
        <f>SUM(D16:D33)</f>
        <v>1373519.51</v>
      </c>
      <c r="E34" s="66">
        <f t="shared" ref="E34:N34" si="9">E17+E19+E21+E23+E25+E27+E29+E31+E33</f>
        <v>65677.611499999999</v>
      </c>
      <c r="F34" s="66">
        <f t="shared" si="9"/>
        <v>42339.085999999996</v>
      </c>
      <c r="G34" s="66">
        <f t="shared" si="9"/>
        <v>116102.97350000001</v>
      </c>
      <c r="H34" s="66">
        <f t="shared" si="9"/>
        <v>149115.84700000004</v>
      </c>
      <c r="I34" s="66">
        <f t="shared" si="9"/>
        <v>130608.804</v>
      </c>
      <c r="J34" s="66">
        <f t="shared" si="9"/>
        <v>194787.44699999999</v>
      </c>
      <c r="K34" s="66">
        <f t="shared" si="9"/>
        <v>127231.527</v>
      </c>
      <c r="L34" s="66">
        <f t="shared" si="9"/>
        <v>238238.98600000003</v>
      </c>
      <c r="M34" s="66">
        <f t="shared" si="9"/>
        <v>165029.23300000001</v>
      </c>
      <c r="N34" s="66">
        <f t="shared" si="9"/>
        <v>144387.995</v>
      </c>
      <c r="O34" s="309">
        <f>ROUND((O17+O19+O21+O23+O25+O27+O29+O31+O33),2)</f>
        <v>1373519.51</v>
      </c>
    </row>
    <row r="35" spans="2:15" ht="12.95" customHeight="1">
      <c r="B35" s="67"/>
      <c r="C35" s="312"/>
      <c r="D35" s="314"/>
      <c r="E35" s="64">
        <f>SUM(E34)</f>
        <v>65677.611499999999</v>
      </c>
      <c r="F35" s="64">
        <f t="shared" ref="F35:K35" si="10">E35+F34</f>
        <v>108016.69749999999</v>
      </c>
      <c r="G35" s="64">
        <f t="shared" si="10"/>
        <v>224119.671</v>
      </c>
      <c r="H35" s="64">
        <f t="shared" si="10"/>
        <v>373235.51800000004</v>
      </c>
      <c r="I35" s="64">
        <f t="shared" si="10"/>
        <v>503844.32200000004</v>
      </c>
      <c r="J35" s="64">
        <f t="shared" si="10"/>
        <v>698631.76900000009</v>
      </c>
      <c r="K35" s="64">
        <f t="shared" si="10"/>
        <v>825863.29600000009</v>
      </c>
      <c r="L35" s="64">
        <f>K35+L34</f>
        <v>1064102.2820000001</v>
      </c>
      <c r="M35" s="185">
        <f t="shared" ref="M35" si="11">L35+M34</f>
        <v>1229131.5150000001</v>
      </c>
      <c r="N35" s="185">
        <f>M35+N34</f>
        <v>1373519.5100000002</v>
      </c>
      <c r="O35" s="310"/>
    </row>
    <row r="36" spans="2:15" s="131" customFormat="1" ht="12.95" customHeight="1">
      <c r="B36" s="127"/>
      <c r="C36" s="128"/>
      <c r="D36" s="163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30"/>
    </row>
  </sheetData>
  <mergeCells count="32">
    <mergeCell ref="D22:D23"/>
    <mergeCell ref="B18:B19"/>
    <mergeCell ref="C18:C19"/>
    <mergeCell ref="D28:D29"/>
    <mergeCell ref="B16:B17"/>
    <mergeCell ref="C16:C17"/>
    <mergeCell ref="D16:D17"/>
    <mergeCell ref="B24:B25"/>
    <mergeCell ref="C24:C25"/>
    <mergeCell ref="D24:D25"/>
    <mergeCell ref="D18:D19"/>
    <mergeCell ref="B20:B21"/>
    <mergeCell ref="C20:C21"/>
    <mergeCell ref="D20:D21"/>
    <mergeCell ref="B22:B23"/>
    <mergeCell ref="C22:C23"/>
    <mergeCell ref="O34:O35"/>
    <mergeCell ref="C34:C35"/>
    <mergeCell ref="D34:D35"/>
    <mergeCell ref="B2:O8"/>
    <mergeCell ref="B14:O14"/>
    <mergeCell ref="B32:B33"/>
    <mergeCell ref="C32:C33"/>
    <mergeCell ref="D32:D33"/>
    <mergeCell ref="B30:B31"/>
    <mergeCell ref="C30:C31"/>
    <mergeCell ref="D30:D31"/>
    <mergeCell ref="B26:B27"/>
    <mergeCell ref="C26:C27"/>
    <mergeCell ref="D26:D27"/>
    <mergeCell ref="B28:B29"/>
    <mergeCell ref="C28:C29"/>
  </mergeCells>
  <pageMargins left="0.27559055118110237" right="0.27559055118110237" top="0" bottom="0.27559055118110237" header="0" footer="0"/>
  <pageSetup paperSize="9" scale="70" fitToWidth="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59999389629810485"/>
    <outlinePr summaryBelow="0"/>
    <pageSetUpPr fitToPage="1"/>
  </sheetPr>
  <dimension ref="B1:K48"/>
  <sheetViews>
    <sheetView view="pageBreakPreview" zoomScale="60" zoomScaleNormal="80" workbookViewId="0">
      <selection activeCell="B18" sqref="B18:K48"/>
    </sheetView>
  </sheetViews>
  <sheetFormatPr defaultColWidth="9.140625" defaultRowHeight="12.75"/>
  <cols>
    <col min="1" max="1" width="3.7109375" style="110" customWidth="1"/>
    <col min="2" max="2" width="9.28515625" style="110" customWidth="1"/>
    <col min="3" max="3" width="34.7109375" style="110" customWidth="1"/>
    <col min="4" max="5" width="15" style="110" customWidth="1"/>
    <col min="6" max="10" width="11.85546875" style="110" customWidth="1"/>
    <col min="11" max="11" width="17.28515625" style="110" customWidth="1"/>
    <col min="12" max="16384" width="9.140625" style="110"/>
  </cols>
  <sheetData>
    <row r="1" spans="2:11" ht="13.5" thickBot="1"/>
    <row r="2" spans="2:11" ht="12.75" customHeight="1">
      <c r="B2" s="281" t="s">
        <v>0</v>
      </c>
      <c r="C2" s="325"/>
      <c r="D2" s="325"/>
      <c r="E2" s="325"/>
      <c r="F2" s="325"/>
      <c r="G2" s="325"/>
      <c r="H2" s="325"/>
      <c r="I2" s="325"/>
      <c r="J2" s="325"/>
      <c r="K2" s="326"/>
    </row>
    <row r="3" spans="2:11" ht="15" customHeight="1">
      <c r="B3" s="327"/>
      <c r="C3" s="328"/>
      <c r="D3" s="328"/>
      <c r="E3" s="328"/>
      <c r="F3" s="328"/>
      <c r="G3" s="328"/>
      <c r="H3" s="328"/>
      <c r="I3" s="328"/>
      <c r="J3" s="328"/>
      <c r="K3" s="329"/>
    </row>
    <row r="4" spans="2:11" ht="15" customHeight="1">
      <c r="B4" s="327"/>
      <c r="C4" s="328"/>
      <c r="D4" s="328"/>
      <c r="E4" s="328"/>
      <c r="F4" s="328"/>
      <c r="G4" s="328"/>
      <c r="H4" s="328"/>
      <c r="I4" s="328"/>
      <c r="J4" s="328"/>
      <c r="K4" s="329"/>
    </row>
    <row r="5" spans="2:11" ht="15" customHeight="1">
      <c r="B5" s="327"/>
      <c r="C5" s="328"/>
      <c r="D5" s="328"/>
      <c r="E5" s="328"/>
      <c r="F5" s="328"/>
      <c r="G5" s="328"/>
      <c r="H5" s="328"/>
      <c r="I5" s="328"/>
      <c r="J5" s="328"/>
      <c r="K5" s="329"/>
    </row>
    <row r="6" spans="2:11" ht="15" customHeight="1">
      <c r="B6" s="327"/>
      <c r="C6" s="328"/>
      <c r="D6" s="328"/>
      <c r="E6" s="328"/>
      <c r="F6" s="328"/>
      <c r="G6" s="328"/>
      <c r="H6" s="328"/>
      <c r="I6" s="328"/>
      <c r="J6" s="328"/>
      <c r="K6" s="329"/>
    </row>
    <row r="7" spans="2:11" ht="15" customHeight="1">
      <c r="B7" s="327"/>
      <c r="C7" s="328"/>
      <c r="D7" s="328"/>
      <c r="E7" s="328"/>
      <c r="F7" s="328"/>
      <c r="G7" s="328"/>
      <c r="H7" s="328"/>
      <c r="I7" s="328"/>
      <c r="J7" s="328"/>
      <c r="K7" s="329"/>
    </row>
    <row r="8" spans="2:11" ht="15.75" customHeight="1" thickBot="1">
      <c r="B8" s="330"/>
      <c r="C8" s="331"/>
      <c r="D8" s="331"/>
      <c r="E8" s="331"/>
      <c r="F8" s="331"/>
      <c r="G8" s="331"/>
      <c r="H8" s="331"/>
      <c r="I8" s="331"/>
      <c r="J8" s="331"/>
      <c r="K8" s="332"/>
    </row>
    <row r="9" spans="2:11" ht="13.5" thickBot="1">
      <c r="B9" s="11"/>
      <c r="C9" s="11"/>
      <c r="D9" s="12"/>
      <c r="E9" s="12"/>
      <c r="F9" s="13"/>
      <c r="G9" s="6"/>
      <c r="H9" s="11"/>
      <c r="I9" s="11"/>
      <c r="J9" s="11"/>
      <c r="K9" s="11"/>
    </row>
    <row r="10" spans="2:11">
      <c r="B10" s="126" t="s">
        <v>75</v>
      </c>
      <c r="C10" s="125"/>
      <c r="D10" s="125"/>
      <c r="E10" s="125"/>
      <c r="F10" s="124"/>
      <c r="G10" s="123"/>
      <c r="H10" s="15"/>
      <c r="I10" s="15"/>
      <c r="J10" s="15"/>
      <c r="K10" s="122"/>
    </row>
    <row r="11" spans="2:11">
      <c r="B11" s="121" t="s">
        <v>15</v>
      </c>
      <c r="C11" s="114"/>
      <c r="D11" s="114"/>
      <c r="E11" s="114"/>
      <c r="F11" s="113"/>
      <c r="G11" s="112"/>
      <c r="H11" s="20"/>
      <c r="I11" s="20"/>
      <c r="J11" s="20"/>
      <c r="K11" s="120"/>
    </row>
    <row r="12" spans="2:11" ht="13.5" thickBot="1">
      <c r="B12" s="119" t="s">
        <v>16</v>
      </c>
      <c r="C12" s="118"/>
      <c r="D12" s="118"/>
      <c r="E12" s="118"/>
      <c r="F12" s="117"/>
      <c r="G12" s="116"/>
      <c r="H12" s="25"/>
      <c r="I12" s="25"/>
      <c r="J12" s="25"/>
      <c r="K12" s="115"/>
    </row>
    <row r="13" spans="2:11" ht="13.5" thickBot="1">
      <c r="B13" s="114"/>
      <c r="C13" s="114"/>
      <c r="D13" s="114"/>
      <c r="E13" s="114"/>
      <c r="F13" s="113"/>
      <c r="G13" s="112"/>
      <c r="H13" s="20"/>
      <c r="I13" s="20"/>
      <c r="J13" s="20"/>
      <c r="K13" s="112"/>
    </row>
    <row r="14" spans="2:11" ht="16.5" thickBot="1">
      <c r="B14" s="333" t="s">
        <v>17</v>
      </c>
      <c r="C14" s="334"/>
      <c r="D14" s="334"/>
      <c r="E14" s="334"/>
      <c r="F14" s="334"/>
      <c r="G14" s="334"/>
      <c r="H14" s="334"/>
      <c r="I14" s="334"/>
      <c r="J14" s="334"/>
      <c r="K14" s="335"/>
    </row>
    <row r="15" spans="2:11" ht="15">
      <c r="B15" s="324" t="s">
        <v>74</v>
      </c>
      <c r="C15" s="324"/>
      <c r="D15" s="324"/>
      <c r="E15" s="324"/>
      <c r="F15" s="324"/>
      <c r="G15" s="324"/>
      <c r="H15" s="324"/>
      <c r="I15" s="324"/>
      <c r="J15" s="324"/>
      <c r="K15" s="324"/>
    </row>
    <row r="16" spans="2:11" ht="15">
      <c r="B16" s="324" t="s">
        <v>3</v>
      </c>
      <c r="C16" s="324"/>
      <c r="D16" s="324"/>
      <c r="E16" s="324"/>
      <c r="F16" s="324"/>
      <c r="G16" s="324"/>
      <c r="H16" s="324"/>
      <c r="I16" s="324"/>
      <c r="J16" s="324"/>
      <c r="K16" s="324"/>
    </row>
    <row r="17" spans="2:11">
      <c r="B17" s="111"/>
      <c r="C17" s="111"/>
      <c r="D17" s="111"/>
      <c r="E17" s="111"/>
      <c r="F17" s="111"/>
      <c r="G17" s="111"/>
      <c r="H17" s="111"/>
      <c r="I17" s="111"/>
      <c r="J17" s="111"/>
      <c r="K17" s="111"/>
    </row>
    <row r="18" spans="2:11" ht="17.100000000000001" customHeight="1"/>
    <row r="19" spans="2:11" ht="12" customHeight="1"/>
    <row r="20" spans="2:11" ht="12.95" customHeight="1"/>
    <row r="21" spans="2:11" ht="12" customHeight="1"/>
    <row r="22" spans="2:11" ht="12.95" customHeight="1"/>
    <row r="23" spans="2:11" ht="12" customHeight="1"/>
    <row r="24" spans="2:11" ht="12.95" customHeight="1"/>
    <row r="25" spans="2:11" ht="12" customHeight="1"/>
    <row r="26" spans="2:11" ht="12.95" customHeight="1"/>
    <row r="27" spans="2:11" ht="12" customHeight="1"/>
    <row r="28" spans="2:11" ht="12.95" customHeight="1"/>
    <row r="29" spans="2:11" ht="12" customHeight="1"/>
    <row r="30" spans="2:11" ht="12.95" customHeight="1"/>
    <row r="31" spans="2:11" ht="12" customHeight="1"/>
    <row r="32" spans="2:11" ht="12.95" customHeight="1"/>
    <row r="33" ht="12" customHeight="1"/>
    <row r="34" ht="12.95" customHeight="1"/>
    <row r="35" ht="12" customHeight="1"/>
    <row r="36" ht="12.95" customHeight="1"/>
    <row r="37" ht="12" customHeight="1"/>
    <row r="38" ht="12.95" customHeight="1"/>
    <row r="39" ht="12" customHeight="1"/>
    <row r="40" ht="12.95" customHeight="1"/>
    <row r="41" ht="12" customHeight="1"/>
    <row r="42" ht="12.95" customHeight="1"/>
    <row r="43" ht="12" customHeight="1"/>
    <row r="44" ht="12.95" customHeight="1"/>
    <row r="45" ht="12" customHeight="1"/>
    <row r="46" ht="12.95" customHeight="1"/>
    <row r="47" ht="12" customHeight="1"/>
    <row r="48" ht="12.95" customHeight="1"/>
  </sheetData>
  <mergeCells count="4">
    <mergeCell ref="B15:K15"/>
    <mergeCell ref="B16:K16"/>
    <mergeCell ref="B2:K8"/>
    <mergeCell ref="B14:K14"/>
  </mergeCells>
  <printOptions horizontalCentered="1"/>
  <pageMargins left="0.27559055118110237" right="0.27559055118110237" top="0" bottom="0.27559055118110237" header="0" footer="0"/>
  <pageSetup scale="65" fitToHeight="100" orientation="portrait" r:id="rId1"/>
  <drawing r:id="rId2"/>
  <legacyDrawing r:id="rId3"/>
  <oleObjects>
    <mc:AlternateContent xmlns:mc="http://schemas.openxmlformats.org/markup-compatibility/2006">
      <mc:Choice Requires="x14">
        <oleObject shapeId="12289" r:id="rId4">
          <objectPr defaultSize="0" autoPict="0" r:id="rId5">
            <anchor moveWithCells="1" sizeWithCells="1">
              <from>
                <xdr:col>3</xdr:col>
                <xdr:colOff>0</xdr:colOff>
                <xdr:row>1</xdr:row>
                <xdr:rowOff>57150</xdr:rowOff>
              </from>
              <to>
                <xdr:col>3</xdr:col>
                <xdr:colOff>0</xdr:colOff>
                <xdr:row>7</xdr:row>
                <xdr:rowOff>123825</xdr:rowOff>
              </to>
            </anchor>
          </objectPr>
        </oleObject>
      </mc:Choice>
      <mc:Fallback>
        <oleObject shapeId="12289" r:id="rId4"/>
      </mc:Fallback>
    </mc:AlternateContent>
    <mc:AlternateContent xmlns:mc="http://schemas.openxmlformats.org/markup-compatibility/2006">
      <mc:Choice Requires="x14">
        <oleObject shapeId="12290" r:id="rId6">
          <objectPr defaultSize="0" autoPict="0" r:id="rId5">
            <anchor moveWithCells="1" sizeWithCells="1">
              <from>
                <xdr:col>1</xdr:col>
                <xdr:colOff>552450</xdr:colOff>
                <xdr:row>1</xdr:row>
                <xdr:rowOff>57150</xdr:rowOff>
              </from>
              <to>
                <xdr:col>2</xdr:col>
                <xdr:colOff>1000125</xdr:colOff>
                <xdr:row>7</xdr:row>
                <xdr:rowOff>95250</xdr:rowOff>
              </to>
            </anchor>
          </objectPr>
        </oleObject>
      </mc:Choice>
      <mc:Fallback>
        <oleObject shapeId="12290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B1:J116"/>
  <sheetViews>
    <sheetView view="pageBreakPreview" topLeftCell="A85" zoomScaleNormal="100" zoomScaleSheetLayoutView="100" workbookViewId="0">
      <selection activeCell="B2" sqref="B2:J8"/>
    </sheetView>
  </sheetViews>
  <sheetFormatPr defaultColWidth="9.140625" defaultRowHeight="15"/>
  <cols>
    <col min="1" max="1" width="3.28515625" style="68" customWidth="1"/>
    <col min="2" max="2" width="57.140625" style="68" customWidth="1"/>
    <col min="3" max="3" width="10.28515625" style="68" bestFit="1" customWidth="1"/>
    <col min="4" max="4" width="10" style="68" customWidth="1"/>
    <col min="5" max="5" width="8.5703125" style="68" bestFit="1" customWidth="1"/>
    <col min="6" max="6" width="8.7109375" style="68" bestFit="1" customWidth="1"/>
    <col min="7" max="7" width="13.7109375" style="68" bestFit="1" customWidth="1"/>
    <col min="8" max="8" width="8.28515625" style="68" bestFit="1" customWidth="1"/>
    <col min="9" max="10" width="12.5703125" style="68" bestFit="1" customWidth="1"/>
    <col min="11" max="11" width="15.28515625" style="68" customWidth="1"/>
    <col min="12" max="16384" width="9.140625" style="68"/>
  </cols>
  <sheetData>
    <row r="1" spans="2:10" ht="15.75" thickBot="1"/>
    <row r="2" spans="2:10" ht="14.25" customHeight="1">
      <c r="B2" s="281" t="s">
        <v>108</v>
      </c>
      <c r="C2" s="325"/>
      <c r="D2" s="325"/>
      <c r="E2" s="325"/>
      <c r="F2" s="325"/>
      <c r="G2" s="325"/>
      <c r="H2" s="325"/>
      <c r="I2" s="325"/>
      <c r="J2" s="326"/>
    </row>
    <row r="3" spans="2:10">
      <c r="B3" s="327"/>
      <c r="C3" s="328"/>
      <c r="D3" s="328"/>
      <c r="E3" s="328"/>
      <c r="F3" s="328"/>
      <c r="G3" s="328"/>
      <c r="H3" s="328"/>
      <c r="I3" s="328"/>
      <c r="J3" s="329"/>
    </row>
    <row r="4" spans="2:10">
      <c r="B4" s="327"/>
      <c r="C4" s="328"/>
      <c r="D4" s="328"/>
      <c r="E4" s="328"/>
      <c r="F4" s="328"/>
      <c r="G4" s="328"/>
      <c r="H4" s="328"/>
      <c r="I4" s="328"/>
      <c r="J4" s="329"/>
    </row>
    <row r="5" spans="2:10">
      <c r="B5" s="327"/>
      <c r="C5" s="328"/>
      <c r="D5" s="328"/>
      <c r="E5" s="328"/>
      <c r="F5" s="328"/>
      <c r="G5" s="328"/>
      <c r="H5" s="328"/>
      <c r="I5" s="328"/>
      <c r="J5" s="329"/>
    </row>
    <row r="6" spans="2:10">
      <c r="B6" s="327"/>
      <c r="C6" s="328"/>
      <c r="D6" s="328"/>
      <c r="E6" s="328"/>
      <c r="F6" s="328"/>
      <c r="G6" s="328"/>
      <c r="H6" s="328"/>
      <c r="I6" s="328"/>
      <c r="J6" s="329"/>
    </row>
    <row r="7" spans="2:10">
      <c r="B7" s="327"/>
      <c r="C7" s="328"/>
      <c r="D7" s="328"/>
      <c r="E7" s="328"/>
      <c r="F7" s="328"/>
      <c r="G7" s="328"/>
      <c r="H7" s="328"/>
      <c r="I7" s="328"/>
      <c r="J7" s="329"/>
    </row>
    <row r="8" spans="2:10" ht="9" customHeight="1" thickBot="1">
      <c r="B8" s="327"/>
      <c r="C8" s="328"/>
      <c r="D8" s="328"/>
      <c r="E8" s="328"/>
      <c r="F8" s="328"/>
      <c r="G8" s="328"/>
      <c r="H8" s="328"/>
      <c r="I8" s="328"/>
      <c r="J8" s="329"/>
    </row>
    <row r="9" spans="2:10" ht="15.75" hidden="1" thickBot="1">
      <c r="B9" s="69"/>
      <c r="C9" s="70"/>
      <c r="D9" s="70"/>
      <c r="E9" s="70"/>
      <c r="F9" s="70"/>
      <c r="G9" s="70"/>
      <c r="H9" s="71"/>
      <c r="I9" s="72"/>
      <c r="J9" s="73"/>
    </row>
    <row r="10" spans="2:10" ht="15" customHeight="1" thickBot="1">
      <c r="B10" s="4" t="s">
        <v>214</v>
      </c>
      <c r="C10" s="51"/>
      <c r="D10" s="250"/>
      <c r="E10" s="250"/>
      <c r="F10" s="250"/>
      <c r="G10" s="250"/>
      <c r="H10" s="254"/>
      <c r="I10" s="258" t="s">
        <v>36</v>
      </c>
      <c r="J10" s="256">
        <v>1.5727</v>
      </c>
    </row>
    <row r="11" spans="2:10" ht="15" customHeight="1" thickBot="1">
      <c r="B11" s="4" t="s">
        <v>215</v>
      </c>
      <c r="C11" s="51"/>
      <c r="D11" s="250"/>
      <c r="E11" s="250"/>
      <c r="F11" s="250"/>
      <c r="G11" s="250"/>
      <c r="H11" s="255"/>
      <c r="I11" s="259" t="s">
        <v>26</v>
      </c>
      <c r="J11" s="256">
        <f>BDI</f>
        <v>0.2915739268680444</v>
      </c>
    </row>
    <row r="12" spans="2:10" ht="15.75" customHeight="1" thickBot="1">
      <c r="B12" s="4" t="s">
        <v>216</v>
      </c>
      <c r="C12" s="51"/>
      <c r="D12" s="250"/>
      <c r="E12" s="250"/>
      <c r="F12" s="250"/>
      <c r="G12" s="250"/>
      <c r="H12" s="254"/>
      <c r="I12" s="258" t="s">
        <v>37</v>
      </c>
      <c r="J12" s="257" t="s">
        <v>211</v>
      </c>
    </row>
    <row r="13" spans="2:10" ht="4.5" customHeight="1" thickBot="1">
      <c r="C13" s="251"/>
      <c r="D13" s="251"/>
      <c r="E13" s="251"/>
      <c r="F13" s="251"/>
      <c r="G13" s="251"/>
      <c r="H13" s="251"/>
      <c r="I13" s="252"/>
      <c r="J13" s="253"/>
    </row>
    <row r="14" spans="2:10" ht="15.75" customHeight="1" thickBot="1">
      <c r="B14" s="349" t="s">
        <v>38</v>
      </c>
      <c r="C14" s="366"/>
      <c r="D14" s="366"/>
      <c r="E14" s="366"/>
      <c r="F14" s="366"/>
      <c r="G14" s="366"/>
      <c r="H14" s="366"/>
      <c r="I14" s="366"/>
      <c r="J14" s="367"/>
    </row>
    <row r="15" spans="2:10">
      <c r="B15" s="352" t="s">
        <v>218</v>
      </c>
      <c r="C15" s="74" t="s">
        <v>39</v>
      </c>
      <c r="D15" s="75">
        <v>3</v>
      </c>
      <c r="E15" s="76" t="s">
        <v>40</v>
      </c>
      <c r="F15" s="77">
        <v>2022</v>
      </c>
      <c r="G15" s="78"/>
      <c r="H15" s="78"/>
      <c r="I15" s="76" t="s">
        <v>41</v>
      </c>
      <c r="J15" s="165" t="s">
        <v>202</v>
      </c>
    </row>
    <row r="16" spans="2:10">
      <c r="B16" s="353"/>
      <c r="C16" s="79" t="s">
        <v>42</v>
      </c>
      <c r="D16" s="355" t="s">
        <v>43</v>
      </c>
      <c r="E16" s="356"/>
      <c r="F16" s="80"/>
      <c r="G16" s="80"/>
      <c r="H16" s="80"/>
      <c r="I16" s="80"/>
      <c r="J16" s="81"/>
    </row>
    <row r="17" spans="2:10" ht="31.5" customHeight="1">
      <c r="B17" s="353"/>
      <c r="C17" s="79" t="s">
        <v>44</v>
      </c>
      <c r="D17" s="357" t="s">
        <v>233</v>
      </c>
      <c r="E17" s="358"/>
      <c r="F17" s="358"/>
      <c r="G17" s="358"/>
      <c r="H17" s="358"/>
      <c r="I17" s="358"/>
      <c r="J17" s="359"/>
    </row>
    <row r="18" spans="2:10" ht="15.75" thickBot="1">
      <c r="B18" s="354"/>
      <c r="C18" s="82" t="s">
        <v>45</v>
      </c>
      <c r="D18" s="142" t="s">
        <v>73</v>
      </c>
      <c r="E18" s="83"/>
      <c r="F18" s="83"/>
      <c r="G18" s="83"/>
      <c r="H18" s="83"/>
      <c r="I18" s="83"/>
      <c r="J18" s="84"/>
    </row>
    <row r="19" spans="2:10">
      <c r="B19" s="141"/>
      <c r="C19" s="85"/>
      <c r="D19" s="85"/>
      <c r="E19" s="85"/>
      <c r="F19" s="85"/>
      <c r="G19" s="85"/>
      <c r="H19" s="85"/>
      <c r="I19" s="85"/>
      <c r="J19" s="85"/>
    </row>
    <row r="20" spans="2:10" ht="30">
      <c r="B20" s="86" t="s">
        <v>46</v>
      </c>
      <c r="C20" s="87" t="s">
        <v>47</v>
      </c>
      <c r="D20" s="87" t="s">
        <v>48</v>
      </c>
      <c r="E20" s="88" t="s">
        <v>49</v>
      </c>
      <c r="F20" s="88" t="s">
        <v>50</v>
      </c>
      <c r="G20" s="88" t="s">
        <v>51</v>
      </c>
      <c r="H20" s="88" t="s">
        <v>52</v>
      </c>
      <c r="I20" s="88" t="s">
        <v>53</v>
      </c>
      <c r="J20" s="88" t="s">
        <v>54</v>
      </c>
    </row>
    <row r="21" spans="2:10">
      <c r="B21" s="139" t="s">
        <v>228</v>
      </c>
      <c r="C21" s="90" t="s">
        <v>35</v>
      </c>
      <c r="D21" s="140">
        <v>88247</v>
      </c>
      <c r="E21" s="91">
        <v>1.413</v>
      </c>
      <c r="F21" s="91">
        <v>1</v>
      </c>
      <c r="G21" s="101">
        <v>23.53</v>
      </c>
      <c r="H21" s="91">
        <v>0</v>
      </c>
      <c r="I21" s="103">
        <f>G21</f>
        <v>23.53</v>
      </c>
      <c r="J21" s="92">
        <f>I21*E21</f>
        <v>33.247890000000005</v>
      </c>
    </row>
    <row r="22" spans="2:10">
      <c r="B22" s="139" t="s">
        <v>229</v>
      </c>
      <c r="C22" s="90" t="s">
        <v>35</v>
      </c>
      <c r="D22" s="90">
        <v>88264</v>
      </c>
      <c r="E22" s="91">
        <v>4.593</v>
      </c>
      <c r="F22" s="91">
        <v>1</v>
      </c>
      <c r="G22" s="101">
        <v>26.73</v>
      </c>
      <c r="H22" s="91">
        <v>0</v>
      </c>
      <c r="I22" s="103">
        <f>G22</f>
        <v>26.73</v>
      </c>
      <c r="J22" s="92">
        <f>I22*E22</f>
        <v>122.77088999999999</v>
      </c>
    </row>
    <row r="23" spans="2:10">
      <c r="B23" s="89"/>
      <c r="C23" s="89"/>
      <c r="D23" s="90"/>
      <c r="E23" s="90"/>
      <c r="F23" s="91"/>
      <c r="G23" s="91"/>
      <c r="H23" s="91"/>
      <c r="I23" s="91"/>
      <c r="J23" s="92"/>
    </row>
    <row r="24" spans="2:10">
      <c r="B24" s="337" t="s">
        <v>55</v>
      </c>
      <c r="C24" s="338"/>
      <c r="D24" s="338"/>
      <c r="E24" s="338"/>
      <c r="F24" s="338"/>
      <c r="G24" s="338"/>
      <c r="H24" s="338"/>
      <c r="I24" s="339"/>
      <c r="J24" s="93">
        <f>ROUND(SUM(J21:J23),2)</f>
        <v>156.02000000000001</v>
      </c>
    </row>
    <row r="25" spans="2:10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2:10" ht="30">
      <c r="B26" s="86" t="s">
        <v>56</v>
      </c>
      <c r="C26" s="87" t="s">
        <v>47</v>
      </c>
      <c r="D26" s="87" t="s">
        <v>48</v>
      </c>
      <c r="E26" s="88" t="s">
        <v>49</v>
      </c>
      <c r="F26" s="88" t="s">
        <v>50</v>
      </c>
      <c r="G26" s="88" t="s">
        <v>51</v>
      </c>
      <c r="H26" s="88" t="s">
        <v>52</v>
      </c>
      <c r="I26" s="88" t="s">
        <v>53</v>
      </c>
      <c r="J26" s="88" t="s">
        <v>54</v>
      </c>
    </row>
    <row r="27" spans="2:10" ht="51" customHeight="1">
      <c r="B27" s="139" t="s">
        <v>219</v>
      </c>
      <c r="C27" s="169" t="s">
        <v>25</v>
      </c>
      <c r="D27" s="168" t="s">
        <v>220</v>
      </c>
      <c r="E27" s="97">
        <v>4.5</v>
      </c>
      <c r="F27" s="98">
        <v>1</v>
      </c>
      <c r="G27" s="98">
        <v>37.89</v>
      </c>
      <c r="H27" s="98">
        <v>0</v>
      </c>
      <c r="I27" s="91">
        <f>G27</f>
        <v>37.89</v>
      </c>
      <c r="J27" s="92">
        <f>I27*E27</f>
        <v>170.505</v>
      </c>
    </row>
    <row r="28" spans="2:10" ht="30">
      <c r="B28" s="139" t="s">
        <v>221</v>
      </c>
      <c r="C28" s="173" t="s">
        <v>13</v>
      </c>
      <c r="D28" s="171" t="s">
        <v>222</v>
      </c>
      <c r="E28" s="170">
        <v>1</v>
      </c>
      <c r="F28" s="98">
        <v>1</v>
      </c>
      <c r="G28" s="98">
        <v>125.49</v>
      </c>
      <c r="H28" s="98">
        <v>0</v>
      </c>
      <c r="I28" s="91">
        <f>G28</f>
        <v>125.49</v>
      </c>
      <c r="J28" s="92">
        <f t="shared" ref="J28:J29" si="0">I28*E28</f>
        <v>125.49</v>
      </c>
    </row>
    <row r="29" spans="2:10" ht="75">
      <c r="B29" s="172" t="s">
        <v>223</v>
      </c>
      <c r="C29" s="174"/>
      <c r="D29" s="143" t="s">
        <v>224</v>
      </c>
      <c r="E29" s="90">
        <v>5.5500000000000001E-2</v>
      </c>
      <c r="F29" s="91">
        <v>1</v>
      </c>
      <c r="G29" s="91">
        <v>240.57</v>
      </c>
      <c r="H29" s="98">
        <v>0</v>
      </c>
      <c r="I29" s="91">
        <f>G29</f>
        <v>240.57</v>
      </c>
      <c r="J29" s="92">
        <f t="shared" si="0"/>
        <v>13.351635</v>
      </c>
    </row>
    <row r="30" spans="2:10" s="186" customFormat="1" ht="51" customHeight="1">
      <c r="B30" s="139" t="s">
        <v>226</v>
      </c>
      <c r="C30" s="169" t="s">
        <v>227</v>
      </c>
      <c r="D30" s="168" t="s">
        <v>225</v>
      </c>
      <c r="E30" s="206">
        <v>0.5</v>
      </c>
      <c r="F30" s="207">
        <v>1</v>
      </c>
      <c r="G30" s="207">
        <v>2325.54</v>
      </c>
      <c r="H30" s="207">
        <v>0</v>
      </c>
      <c r="I30" s="204">
        <f>G30</f>
        <v>2325.54</v>
      </c>
      <c r="J30" s="92">
        <f>I30*E30</f>
        <v>1162.77</v>
      </c>
    </row>
    <row r="31" spans="2:10">
      <c r="B31" s="337" t="s">
        <v>55</v>
      </c>
      <c r="C31" s="361"/>
      <c r="D31" s="338"/>
      <c r="E31" s="338"/>
      <c r="F31" s="338"/>
      <c r="G31" s="338"/>
      <c r="H31" s="338"/>
      <c r="I31" s="339"/>
      <c r="J31" s="93">
        <f>ROUND(SUM(J27:J30),2)</f>
        <v>1472.12</v>
      </c>
    </row>
    <row r="32" spans="2:10">
      <c r="B32" s="336"/>
      <c r="C32" s="336"/>
      <c r="D32" s="336"/>
      <c r="E32" s="336"/>
      <c r="F32" s="336"/>
      <c r="G32" s="336"/>
      <c r="H32" s="336"/>
      <c r="I32" s="336"/>
      <c r="J32" s="336"/>
    </row>
    <row r="33" spans="2:10" ht="30">
      <c r="B33" s="86" t="s">
        <v>57</v>
      </c>
      <c r="C33" s="87" t="s">
        <v>47</v>
      </c>
      <c r="D33" s="87" t="s">
        <v>48</v>
      </c>
      <c r="E33" s="88" t="s">
        <v>49</v>
      </c>
      <c r="F33" s="88" t="s">
        <v>50</v>
      </c>
      <c r="G33" s="88" t="s">
        <v>51</v>
      </c>
      <c r="H33" s="88" t="s">
        <v>52</v>
      </c>
      <c r="I33" s="88" t="s">
        <v>53</v>
      </c>
      <c r="J33" s="88" t="s">
        <v>54</v>
      </c>
    </row>
    <row r="34" spans="2:10">
      <c r="B34" s="89"/>
      <c r="C34" s="90"/>
      <c r="D34" s="90"/>
      <c r="E34" s="91"/>
      <c r="F34" s="91"/>
      <c r="G34" s="91"/>
      <c r="H34" s="91"/>
      <c r="I34" s="91"/>
      <c r="J34" s="94"/>
    </row>
    <row r="35" spans="2:10">
      <c r="B35" s="337" t="s">
        <v>55</v>
      </c>
      <c r="C35" s="338"/>
      <c r="D35" s="338"/>
      <c r="E35" s="338"/>
      <c r="F35" s="338"/>
      <c r="G35" s="338"/>
      <c r="H35" s="338"/>
      <c r="I35" s="339"/>
      <c r="J35" s="93">
        <f>ROUND(SUM(J34:J34),2)</f>
        <v>0</v>
      </c>
    </row>
    <row r="36" spans="2:10">
      <c r="B36" s="141"/>
      <c r="C36" s="85"/>
      <c r="D36" s="85"/>
      <c r="E36" s="85"/>
      <c r="F36" s="85"/>
      <c r="G36" s="85"/>
      <c r="H36" s="85"/>
      <c r="I36" s="85"/>
      <c r="J36" s="85"/>
    </row>
    <row r="37" spans="2:10">
      <c r="B37" s="365" t="s">
        <v>58</v>
      </c>
      <c r="C37" s="365"/>
      <c r="D37" s="365"/>
      <c r="E37" s="365"/>
      <c r="F37" s="365"/>
      <c r="G37" s="365"/>
      <c r="H37" s="85"/>
      <c r="I37" s="85"/>
      <c r="J37" s="85"/>
    </row>
    <row r="38" spans="2:10">
      <c r="B38" s="343" t="s">
        <v>59</v>
      </c>
      <c r="C38" s="344"/>
      <c r="D38" s="344"/>
      <c r="E38" s="345"/>
      <c r="F38" s="88" t="s">
        <v>60</v>
      </c>
      <c r="G38" s="88" t="s">
        <v>61</v>
      </c>
      <c r="H38" s="85"/>
      <c r="I38" s="85"/>
      <c r="J38" s="85"/>
    </row>
    <row r="39" spans="2:10">
      <c r="B39" s="340" t="s">
        <v>62</v>
      </c>
      <c r="C39" s="341"/>
      <c r="D39" s="341"/>
      <c r="E39" s="342"/>
      <c r="F39" s="346">
        <f>$J$10</f>
        <v>1.5727</v>
      </c>
      <c r="G39" s="95">
        <f>J24</f>
        <v>156.02000000000001</v>
      </c>
      <c r="H39" s="85"/>
      <c r="I39" s="85"/>
      <c r="J39" s="85"/>
    </row>
    <row r="40" spans="2:10">
      <c r="B40" s="340" t="s">
        <v>63</v>
      </c>
      <c r="C40" s="341"/>
      <c r="D40" s="341"/>
      <c r="E40" s="342"/>
      <c r="F40" s="348"/>
      <c r="G40" s="95">
        <f>J31</f>
        <v>1472.12</v>
      </c>
      <c r="H40" s="85"/>
      <c r="I40" s="85"/>
      <c r="J40" s="85"/>
    </row>
    <row r="41" spans="2:10">
      <c r="B41" s="340" t="s">
        <v>64</v>
      </c>
      <c r="C41" s="341"/>
      <c r="D41" s="341"/>
      <c r="E41" s="342"/>
      <c r="F41" s="348"/>
      <c r="G41" s="95">
        <f>J35</f>
        <v>0</v>
      </c>
      <c r="H41" s="85"/>
      <c r="I41" s="85"/>
      <c r="J41" s="85"/>
    </row>
    <row r="42" spans="2:10">
      <c r="B42" s="340" t="s">
        <v>65</v>
      </c>
      <c r="C42" s="341"/>
      <c r="D42" s="341"/>
      <c r="E42" s="342"/>
      <c r="F42" s="348"/>
      <c r="G42" s="95">
        <v>1</v>
      </c>
      <c r="H42" s="85"/>
      <c r="I42" s="85"/>
      <c r="J42" s="85"/>
    </row>
    <row r="43" spans="2:10">
      <c r="B43" s="340" t="s">
        <v>66</v>
      </c>
      <c r="C43" s="341"/>
      <c r="D43" s="341"/>
      <c r="E43" s="342"/>
      <c r="F43" s="348"/>
      <c r="G43" s="95">
        <f>G39+G41</f>
        <v>156.02000000000001</v>
      </c>
      <c r="H43" s="85"/>
      <c r="I43" s="85"/>
      <c r="J43" s="85"/>
    </row>
    <row r="44" spans="2:10">
      <c r="B44" s="340" t="s">
        <v>67</v>
      </c>
      <c r="C44" s="341"/>
      <c r="D44" s="341"/>
      <c r="E44" s="342"/>
      <c r="F44" s="348"/>
      <c r="G44" s="95">
        <f>G43/G42</f>
        <v>156.02000000000001</v>
      </c>
      <c r="H44" s="85"/>
      <c r="I44" s="85"/>
      <c r="J44" s="85"/>
    </row>
    <row r="45" spans="2:10">
      <c r="B45" s="340" t="s">
        <v>68</v>
      </c>
      <c r="C45" s="341"/>
      <c r="D45" s="341"/>
      <c r="E45" s="342"/>
      <c r="F45" s="347"/>
      <c r="G45" s="95">
        <f>G40+G44</f>
        <v>1628.1399999999999</v>
      </c>
      <c r="H45" s="85"/>
      <c r="I45" s="85"/>
      <c r="J45" s="85"/>
    </row>
    <row r="46" spans="2:10">
      <c r="B46" s="340" t="s">
        <v>69</v>
      </c>
      <c r="C46" s="341"/>
      <c r="D46" s="341"/>
      <c r="E46" s="342"/>
      <c r="F46" s="346">
        <f>$J$11</f>
        <v>0.2915739268680444</v>
      </c>
      <c r="G46" s="95">
        <f>G45*F46</f>
        <v>474.72317329093778</v>
      </c>
      <c r="H46" s="85"/>
      <c r="I46" s="85"/>
      <c r="J46" s="85"/>
    </row>
    <row r="47" spans="2:10">
      <c r="B47" s="362" t="s">
        <v>70</v>
      </c>
      <c r="C47" s="363"/>
      <c r="D47" s="363"/>
      <c r="E47" s="364"/>
      <c r="F47" s="347"/>
      <c r="G47" s="96">
        <f>ROUND(SUM(G45+G46),2)</f>
        <v>2102.86</v>
      </c>
      <c r="H47" s="85"/>
      <c r="I47" s="85"/>
      <c r="J47" s="85"/>
    </row>
    <row r="48" spans="2:10" ht="15.75" thickBot="1"/>
    <row r="49" spans="2:10" s="186" customFormat="1" ht="15.75" customHeight="1" thickBot="1">
      <c r="B49" s="349" t="s">
        <v>38</v>
      </c>
      <c r="C49" s="350"/>
      <c r="D49" s="350"/>
      <c r="E49" s="350"/>
      <c r="F49" s="350"/>
      <c r="G49" s="350"/>
      <c r="H49" s="350"/>
      <c r="I49" s="350"/>
      <c r="J49" s="351"/>
    </row>
    <row r="50" spans="2:10" s="186" customFormat="1">
      <c r="B50" s="352" t="s">
        <v>218</v>
      </c>
      <c r="C50" s="187" t="s">
        <v>39</v>
      </c>
      <c r="D50" s="188">
        <v>3</v>
      </c>
      <c r="E50" s="189" t="s">
        <v>40</v>
      </c>
      <c r="F50" s="190">
        <v>2022</v>
      </c>
      <c r="G50" s="191"/>
      <c r="H50" s="191"/>
      <c r="I50" s="189" t="s">
        <v>41</v>
      </c>
      <c r="J50" s="165" t="s">
        <v>203</v>
      </c>
    </row>
    <row r="51" spans="2:10" s="186" customFormat="1">
      <c r="B51" s="353"/>
      <c r="C51" s="192" t="s">
        <v>42</v>
      </c>
      <c r="D51" s="355" t="s">
        <v>71</v>
      </c>
      <c r="E51" s="356"/>
      <c r="F51" s="193"/>
      <c r="G51" s="193"/>
      <c r="H51" s="193"/>
      <c r="I51" s="193"/>
      <c r="J51" s="194"/>
    </row>
    <row r="52" spans="2:10" s="186" customFormat="1" ht="31.5" customHeight="1">
      <c r="B52" s="353"/>
      <c r="C52" s="192" t="s">
        <v>44</v>
      </c>
      <c r="D52" s="357" t="s">
        <v>232</v>
      </c>
      <c r="E52" s="358"/>
      <c r="F52" s="358"/>
      <c r="G52" s="358"/>
      <c r="H52" s="358"/>
      <c r="I52" s="358"/>
      <c r="J52" s="359"/>
    </row>
    <row r="53" spans="2:10" s="186" customFormat="1" ht="15.75" thickBot="1">
      <c r="B53" s="354"/>
      <c r="C53" s="195" t="s">
        <v>45</v>
      </c>
      <c r="D53" s="142" t="s">
        <v>73</v>
      </c>
      <c r="E53" s="196"/>
      <c r="F53" s="196"/>
      <c r="G53" s="196"/>
      <c r="H53" s="196"/>
      <c r="I53" s="196"/>
      <c r="J53" s="197"/>
    </row>
    <row r="54" spans="2:10" s="186" customFormat="1">
      <c r="B54" s="141"/>
      <c r="C54" s="198"/>
      <c r="D54" s="198"/>
      <c r="E54" s="198"/>
      <c r="F54" s="198"/>
      <c r="G54" s="198"/>
      <c r="H54" s="198"/>
      <c r="I54" s="198"/>
      <c r="J54" s="198"/>
    </row>
    <row r="55" spans="2:10" s="186" customFormat="1" ht="30">
      <c r="B55" s="199" t="s">
        <v>46</v>
      </c>
      <c r="C55" s="200" t="s">
        <v>47</v>
      </c>
      <c r="D55" s="200" t="s">
        <v>48</v>
      </c>
      <c r="E55" s="201" t="s">
        <v>49</v>
      </c>
      <c r="F55" s="201" t="s">
        <v>50</v>
      </c>
      <c r="G55" s="201" t="s">
        <v>51</v>
      </c>
      <c r="H55" s="201" t="s">
        <v>52</v>
      </c>
      <c r="I55" s="201" t="s">
        <v>53</v>
      </c>
      <c r="J55" s="201" t="s">
        <v>54</v>
      </c>
    </row>
    <row r="56" spans="2:10" s="186" customFormat="1">
      <c r="B56" s="139" t="s">
        <v>228</v>
      </c>
      <c r="C56" s="203" t="s">
        <v>35</v>
      </c>
      <c r="D56" s="140">
        <v>88247</v>
      </c>
      <c r="E56" s="204">
        <v>1.413</v>
      </c>
      <c r="F56" s="204">
        <v>1</v>
      </c>
      <c r="G56" s="101">
        <v>23.53</v>
      </c>
      <c r="H56" s="204">
        <v>0</v>
      </c>
      <c r="I56" s="103">
        <f>G56</f>
        <v>23.53</v>
      </c>
      <c r="J56" s="92">
        <f>I56*E56</f>
        <v>33.247890000000005</v>
      </c>
    </row>
    <row r="57" spans="2:10" s="186" customFormat="1">
      <c r="B57" s="139" t="s">
        <v>229</v>
      </c>
      <c r="C57" s="203" t="s">
        <v>35</v>
      </c>
      <c r="D57" s="203">
        <v>88264</v>
      </c>
      <c r="E57" s="204">
        <v>4.593</v>
      </c>
      <c r="F57" s="204">
        <v>1</v>
      </c>
      <c r="G57" s="101">
        <v>26.73</v>
      </c>
      <c r="H57" s="204">
        <v>0</v>
      </c>
      <c r="I57" s="103">
        <f>G57</f>
        <v>26.73</v>
      </c>
      <c r="J57" s="92">
        <f>I57*E57</f>
        <v>122.77088999999999</v>
      </c>
    </row>
    <row r="58" spans="2:10" s="186" customFormat="1">
      <c r="B58" s="202"/>
      <c r="C58" s="202"/>
      <c r="D58" s="203"/>
      <c r="E58" s="203"/>
      <c r="F58" s="204"/>
      <c r="G58" s="204"/>
      <c r="H58" s="204"/>
      <c r="I58" s="204"/>
      <c r="J58" s="92"/>
    </row>
    <row r="59" spans="2:10" s="186" customFormat="1">
      <c r="B59" s="337" t="s">
        <v>55</v>
      </c>
      <c r="C59" s="338"/>
      <c r="D59" s="338"/>
      <c r="E59" s="338"/>
      <c r="F59" s="338"/>
      <c r="G59" s="338"/>
      <c r="H59" s="338"/>
      <c r="I59" s="339"/>
      <c r="J59" s="93">
        <f>ROUND(SUM(J56:J58),2)</f>
        <v>156.02000000000001</v>
      </c>
    </row>
    <row r="60" spans="2:10" s="186" customFormat="1">
      <c r="B60" s="360"/>
      <c r="C60" s="360"/>
      <c r="D60" s="360"/>
      <c r="E60" s="360"/>
      <c r="F60" s="360"/>
      <c r="G60" s="360"/>
      <c r="H60" s="360"/>
      <c r="I60" s="360"/>
      <c r="J60" s="360"/>
    </row>
    <row r="61" spans="2:10" s="186" customFormat="1" ht="30">
      <c r="B61" s="199" t="s">
        <v>56</v>
      </c>
      <c r="C61" s="200" t="s">
        <v>47</v>
      </c>
      <c r="D61" s="200" t="s">
        <v>48</v>
      </c>
      <c r="E61" s="201" t="s">
        <v>49</v>
      </c>
      <c r="F61" s="201" t="s">
        <v>50</v>
      </c>
      <c r="G61" s="201" t="s">
        <v>51</v>
      </c>
      <c r="H61" s="201" t="s">
        <v>52</v>
      </c>
      <c r="I61" s="201" t="s">
        <v>53</v>
      </c>
      <c r="J61" s="201" t="s">
        <v>54</v>
      </c>
    </row>
    <row r="62" spans="2:10" s="186" customFormat="1" ht="51" customHeight="1">
      <c r="B62" s="139" t="s">
        <v>219</v>
      </c>
      <c r="C62" s="169" t="s">
        <v>25</v>
      </c>
      <c r="D62" s="168" t="s">
        <v>220</v>
      </c>
      <c r="E62" s="206">
        <v>4.5</v>
      </c>
      <c r="F62" s="207">
        <v>1</v>
      </c>
      <c r="G62" s="207">
        <v>37.89</v>
      </c>
      <c r="H62" s="207">
        <v>0</v>
      </c>
      <c r="I62" s="204">
        <f>G62</f>
        <v>37.89</v>
      </c>
      <c r="J62" s="92">
        <f>I62*E62</f>
        <v>170.505</v>
      </c>
    </row>
    <row r="63" spans="2:10" s="186" customFormat="1" ht="30">
      <c r="B63" s="139" t="s">
        <v>221</v>
      </c>
      <c r="C63" s="173" t="s">
        <v>13</v>
      </c>
      <c r="D63" s="171" t="s">
        <v>222</v>
      </c>
      <c r="E63" s="170">
        <v>1</v>
      </c>
      <c r="F63" s="207">
        <v>1</v>
      </c>
      <c r="G63" s="207">
        <v>125.49</v>
      </c>
      <c r="H63" s="207">
        <v>0</v>
      </c>
      <c r="I63" s="204">
        <f>G63</f>
        <v>125.49</v>
      </c>
      <c r="J63" s="92">
        <f t="shared" ref="J63:J64" si="1">I63*E63</f>
        <v>125.49</v>
      </c>
    </row>
    <row r="64" spans="2:10" s="186" customFormat="1" ht="75">
      <c r="B64" s="172" t="s">
        <v>223</v>
      </c>
      <c r="C64" s="174"/>
      <c r="D64" s="143" t="s">
        <v>224</v>
      </c>
      <c r="E64" s="203">
        <v>5.5500000000000001E-2</v>
      </c>
      <c r="F64" s="204">
        <v>1</v>
      </c>
      <c r="G64" s="204">
        <v>240.57</v>
      </c>
      <c r="H64" s="207">
        <v>0</v>
      </c>
      <c r="I64" s="204">
        <f>G64</f>
        <v>240.57</v>
      </c>
      <c r="J64" s="92">
        <f t="shared" si="1"/>
        <v>13.351635</v>
      </c>
    </row>
    <row r="65" spans="2:10" s="186" customFormat="1" ht="51" customHeight="1">
      <c r="B65" s="139" t="s">
        <v>234</v>
      </c>
      <c r="C65" s="169" t="s">
        <v>227</v>
      </c>
      <c r="D65" s="168" t="s">
        <v>235</v>
      </c>
      <c r="E65" s="206">
        <v>0.5</v>
      </c>
      <c r="F65" s="207">
        <v>1</v>
      </c>
      <c r="G65" s="207">
        <v>2247.9499999999998</v>
      </c>
      <c r="H65" s="207">
        <v>0</v>
      </c>
      <c r="I65" s="204">
        <f>G65</f>
        <v>2247.9499999999998</v>
      </c>
      <c r="J65" s="92">
        <f>I65*E65</f>
        <v>1123.9749999999999</v>
      </c>
    </row>
    <row r="66" spans="2:10" s="186" customFormat="1">
      <c r="B66" s="337" t="s">
        <v>55</v>
      </c>
      <c r="C66" s="361"/>
      <c r="D66" s="338"/>
      <c r="E66" s="338"/>
      <c r="F66" s="338"/>
      <c r="G66" s="338"/>
      <c r="H66" s="338"/>
      <c r="I66" s="339"/>
      <c r="J66" s="93">
        <f>ROUND(SUM(J62:J65),2)</f>
        <v>1433.32</v>
      </c>
    </row>
    <row r="67" spans="2:10" s="186" customFormat="1">
      <c r="B67" s="336"/>
      <c r="C67" s="336"/>
      <c r="D67" s="336"/>
      <c r="E67" s="336"/>
      <c r="F67" s="336"/>
      <c r="G67" s="336"/>
      <c r="H67" s="336"/>
      <c r="I67" s="336"/>
      <c r="J67" s="336"/>
    </row>
    <row r="68" spans="2:10" s="186" customFormat="1" ht="30">
      <c r="B68" s="199" t="s">
        <v>57</v>
      </c>
      <c r="C68" s="200" t="s">
        <v>47</v>
      </c>
      <c r="D68" s="200" t="s">
        <v>48</v>
      </c>
      <c r="E68" s="201" t="s">
        <v>49</v>
      </c>
      <c r="F68" s="201" t="s">
        <v>50</v>
      </c>
      <c r="G68" s="201" t="s">
        <v>51</v>
      </c>
      <c r="H68" s="201" t="s">
        <v>52</v>
      </c>
      <c r="I68" s="201" t="s">
        <v>53</v>
      </c>
      <c r="J68" s="201" t="s">
        <v>54</v>
      </c>
    </row>
    <row r="69" spans="2:10" s="186" customFormat="1">
      <c r="B69" s="202"/>
      <c r="C69" s="203"/>
      <c r="D69" s="203"/>
      <c r="E69" s="204"/>
      <c r="F69" s="204"/>
      <c r="G69" s="204"/>
      <c r="H69" s="204"/>
      <c r="I69" s="204"/>
      <c r="J69" s="205"/>
    </row>
    <row r="70" spans="2:10" s="186" customFormat="1">
      <c r="B70" s="337" t="s">
        <v>55</v>
      </c>
      <c r="C70" s="338"/>
      <c r="D70" s="338"/>
      <c r="E70" s="338"/>
      <c r="F70" s="338"/>
      <c r="G70" s="338"/>
      <c r="H70" s="338"/>
      <c r="I70" s="339"/>
      <c r="J70" s="93">
        <f>ROUND(SUM(J69:J69),2)</f>
        <v>0</v>
      </c>
    </row>
    <row r="71" spans="2:10" s="186" customFormat="1">
      <c r="B71" s="141"/>
      <c r="C71" s="198"/>
      <c r="D71" s="198"/>
      <c r="E71" s="198"/>
      <c r="F71" s="198"/>
      <c r="G71" s="198"/>
      <c r="H71" s="198"/>
      <c r="I71" s="198"/>
      <c r="J71" s="198"/>
    </row>
    <row r="72" spans="2:10" s="186" customFormat="1">
      <c r="B72" s="365" t="s">
        <v>58</v>
      </c>
      <c r="C72" s="365"/>
      <c r="D72" s="365"/>
      <c r="E72" s="365"/>
      <c r="F72" s="365"/>
      <c r="G72" s="365"/>
      <c r="H72" s="198"/>
      <c r="I72" s="198"/>
      <c r="J72" s="198"/>
    </row>
    <row r="73" spans="2:10" s="186" customFormat="1">
      <c r="B73" s="343" t="s">
        <v>59</v>
      </c>
      <c r="C73" s="344"/>
      <c r="D73" s="344"/>
      <c r="E73" s="345"/>
      <c r="F73" s="201" t="s">
        <v>60</v>
      </c>
      <c r="G73" s="201" t="s">
        <v>61</v>
      </c>
      <c r="H73" s="198"/>
      <c r="I73" s="198"/>
      <c r="J73" s="198"/>
    </row>
    <row r="74" spans="2:10" s="186" customFormat="1">
      <c r="B74" s="340" t="s">
        <v>62</v>
      </c>
      <c r="C74" s="341"/>
      <c r="D74" s="341"/>
      <c r="E74" s="342"/>
      <c r="F74" s="346">
        <f>$J$10</f>
        <v>1.5727</v>
      </c>
      <c r="G74" s="95">
        <f>J59</f>
        <v>156.02000000000001</v>
      </c>
      <c r="H74" s="198"/>
      <c r="I74" s="198"/>
      <c r="J74" s="198"/>
    </row>
    <row r="75" spans="2:10" s="186" customFormat="1">
      <c r="B75" s="340" t="s">
        <v>63</v>
      </c>
      <c r="C75" s="341"/>
      <c r="D75" s="341"/>
      <c r="E75" s="342"/>
      <c r="F75" s="348"/>
      <c r="G75" s="95">
        <f>J66</f>
        <v>1433.32</v>
      </c>
      <c r="H75" s="198"/>
      <c r="I75" s="198"/>
      <c r="J75" s="198"/>
    </row>
    <row r="76" spans="2:10" s="186" customFormat="1">
      <c r="B76" s="340" t="s">
        <v>64</v>
      </c>
      <c r="C76" s="341"/>
      <c r="D76" s="341"/>
      <c r="E76" s="342"/>
      <c r="F76" s="348"/>
      <c r="G76" s="95">
        <f>J70</f>
        <v>0</v>
      </c>
      <c r="H76" s="198"/>
      <c r="I76" s="198"/>
      <c r="J76" s="198"/>
    </row>
    <row r="77" spans="2:10" s="186" customFormat="1">
      <c r="B77" s="340" t="s">
        <v>65</v>
      </c>
      <c r="C77" s="341"/>
      <c r="D77" s="341"/>
      <c r="E77" s="342"/>
      <c r="F77" s="348"/>
      <c r="G77" s="95">
        <v>1</v>
      </c>
      <c r="H77" s="198"/>
      <c r="I77" s="198"/>
      <c r="J77" s="198"/>
    </row>
    <row r="78" spans="2:10" s="186" customFormat="1">
      <c r="B78" s="340" t="s">
        <v>66</v>
      </c>
      <c r="C78" s="341"/>
      <c r="D78" s="341"/>
      <c r="E78" s="342"/>
      <c r="F78" s="348"/>
      <c r="G78" s="95">
        <f>G74+G76</f>
        <v>156.02000000000001</v>
      </c>
      <c r="H78" s="198"/>
      <c r="I78" s="198"/>
      <c r="J78" s="198"/>
    </row>
    <row r="79" spans="2:10" s="186" customFormat="1">
      <c r="B79" s="340" t="s">
        <v>67</v>
      </c>
      <c r="C79" s="341"/>
      <c r="D79" s="341"/>
      <c r="E79" s="342"/>
      <c r="F79" s="348"/>
      <c r="G79" s="95">
        <f>G78/G77</f>
        <v>156.02000000000001</v>
      </c>
      <c r="H79" s="198"/>
      <c r="I79" s="198"/>
      <c r="J79" s="198"/>
    </row>
    <row r="80" spans="2:10" s="186" customFormat="1">
      <c r="B80" s="340" t="s">
        <v>68</v>
      </c>
      <c r="C80" s="341"/>
      <c r="D80" s="341"/>
      <c r="E80" s="342"/>
      <c r="F80" s="347"/>
      <c r="G80" s="95">
        <f>G75+G79</f>
        <v>1589.34</v>
      </c>
      <c r="H80" s="198"/>
      <c r="I80" s="198"/>
      <c r="J80" s="198"/>
    </row>
    <row r="81" spans="2:10" s="186" customFormat="1">
      <c r="B81" s="340" t="s">
        <v>69</v>
      </c>
      <c r="C81" s="341"/>
      <c r="D81" s="341"/>
      <c r="E81" s="342"/>
      <c r="F81" s="346">
        <f>$J$11</f>
        <v>0.2915739268680444</v>
      </c>
      <c r="G81" s="95">
        <f>G80*F81</f>
        <v>463.41010492845766</v>
      </c>
      <c r="H81" s="198"/>
      <c r="I81" s="198"/>
      <c r="J81" s="198"/>
    </row>
    <row r="82" spans="2:10" s="186" customFormat="1">
      <c r="B82" s="362" t="s">
        <v>70</v>
      </c>
      <c r="C82" s="363"/>
      <c r="D82" s="363"/>
      <c r="E82" s="364"/>
      <c r="F82" s="347"/>
      <c r="G82" s="96">
        <f>ROUND(SUM(G80+G81),2)</f>
        <v>2052.75</v>
      </c>
      <c r="H82" s="198"/>
      <c r="I82" s="198"/>
      <c r="J82" s="198"/>
    </row>
    <row r="83" spans="2:10" s="186" customFormat="1" ht="15.75" thickBot="1"/>
    <row r="84" spans="2:10" s="186" customFormat="1" ht="15.75" customHeight="1" thickBot="1">
      <c r="B84" s="349" t="s">
        <v>38</v>
      </c>
      <c r="C84" s="350"/>
      <c r="D84" s="350"/>
      <c r="E84" s="350"/>
      <c r="F84" s="350"/>
      <c r="G84" s="350"/>
      <c r="H84" s="350"/>
      <c r="I84" s="350"/>
      <c r="J84" s="351"/>
    </row>
    <row r="85" spans="2:10" s="186" customFormat="1">
      <c r="B85" s="352" t="s">
        <v>239</v>
      </c>
      <c r="C85" s="187" t="s">
        <v>39</v>
      </c>
      <c r="D85" s="188">
        <v>3</v>
      </c>
      <c r="E85" s="189" t="s">
        <v>40</v>
      </c>
      <c r="F85" s="190">
        <v>2022</v>
      </c>
      <c r="G85" s="191"/>
      <c r="H85" s="191"/>
      <c r="I85" s="189" t="s">
        <v>41</v>
      </c>
      <c r="J85" s="165" t="s">
        <v>203</v>
      </c>
    </row>
    <row r="86" spans="2:10" s="186" customFormat="1">
      <c r="B86" s="353"/>
      <c r="C86" s="192" t="s">
        <v>42</v>
      </c>
      <c r="D86" s="355" t="s">
        <v>91</v>
      </c>
      <c r="E86" s="356"/>
      <c r="F86" s="193"/>
      <c r="G86" s="193"/>
      <c r="H86" s="193"/>
      <c r="I86" s="193"/>
      <c r="J86" s="194"/>
    </row>
    <row r="87" spans="2:10" s="186" customFormat="1" ht="31.5" customHeight="1">
      <c r="B87" s="353"/>
      <c r="C87" s="192" t="s">
        <v>44</v>
      </c>
      <c r="D87" s="357" t="s">
        <v>207</v>
      </c>
      <c r="E87" s="358"/>
      <c r="F87" s="358"/>
      <c r="G87" s="358"/>
      <c r="H87" s="358"/>
      <c r="I87" s="358"/>
      <c r="J87" s="359"/>
    </row>
    <row r="88" spans="2:10" s="186" customFormat="1" ht="15.75" thickBot="1">
      <c r="B88" s="354"/>
      <c r="C88" s="195" t="s">
        <v>45</v>
      </c>
      <c r="D88" s="142" t="s">
        <v>73</v>
      </c>
      <c r="E88" s="196"/>
      <c r="F88" s="196"/>
      <c r="G88" s="196"/>
      <c r="H88" s="196"/>
      <c r="I88" s="196"/>
      <c r="J88" s="197"/>
    </row>
    <row r="89" spans="2:10" s="186" customFormat="1">
      <c r="B89" s="141"/>
      <c r="C89" s="198"/>
      <c r="D89" s="198"/>
      <c r="E89" s="198"/>
      <c r="F89" s="198"/>
      <c r="G89" s="198"/>
      <c r="H89" s="198"/>
      <c r="I89" s="198"/>
      <c r="J89" s="198"/>
    </row>
    <row r="90" spans="2:10" s="186" customFormat="1" ht="30">
      <c r="B90" s="199" t="s">
        <v>46</v>
      </c>
      <c r="C90" s="200" t="s">
        <v>47</v>
      </c>
      <c r="D90" s="200" t="s">
        <v>48</v>
      </c>
      <c r="E90" s="201" t="s">
        <v>49</v>
      </c>
      <c r="F90" s="201" t="s">
        <v>50</v>
      </c>
      <c r="G90" s="201" t="s">
        <v>51</v>
      </c>
      <c r="H90" s="201" t="s">
        <v>52</v>
      </c>
      <c r="I90" s="201" t="s">
        <v>53</v>
      </c>
      <c r="J90" s="201" t="s">
        <v>54</v>
      </c>
    </row>
    <row r="91" spans="2:10" s="186" customFormat="1">
      <c r="B91" s="139" t="s">
        <v>228</v>
      </c>
      <c r="C91" s="203" t="s">
        <v>35</v>
      </c>
      <c r="D91" s="140">
        <v>88247</v>
      </c>
      <c r="E91" s="204">
        <v>0.25</v>
      </c>
      <c r="F91" s="204">
        <v>1</v>
      </c>
      <c r="G91" s="101">
        <v>23.53</v>
      </c>
      <c r="H91" s="204">
        <v>0</v>
      </c>
      <c r="I91" s="103">
        <f>G91</f>
        <v>23.53</v>
      </c>
      <c r="J91" s="92">
        <f>I91*E91</f>
        <v>5.8825000000000003</v>
      </c>
    </row>
    <row r="92" spans="2:10" s="186" customFormat="1">
      <c r="B92" s="139" t="s">
        <v>229</v>
      </c>
      <c r="C92" s="203" t="s">
        <v>35</v>
      </c>
      <c r="D92" s="203">
        <v>88264</v>
      </c>
      <c r="E92" s="204">
        <v>0.55000000000000004</v>
      </c>
      <c r="F92" s="204">
        <v>1</v>
      </c>
      <c r="G92" s="101">
        <v>26.73</v>
      </c>
      <c r="H92" s="204">
        <v>0</v>
      </c>
      <c r="I92" s="103">
        <f>G92</f>
        <v>26.73</v>
      </c>
      <c r="J92" s="92">
        <f>I92*E92</f>
        <v>14.701500000000001</v>
      </c>
    </row>
    <row r="93" spans="2:10" s="186" customFormat="1">
      <c r="B93" s="202"/>
      <c r="C93" s="202"/>
      <c r="D93" s="203"/>
      <c r="E93" s="203"/>
      <c r="F93" s="204"/>
      <c r="G93" s="204"/>
      <c r="H93" s="204"/>
      <c r="I93" s="204"/>
      <c r="J93" s="92"/>
    </row>
    <row r="94" spans="2:10" s="186" customFormat="1">
      <c r="B94" s="337" t="s">
        <v>55</v>
      </c>
      <c r="C94" s="338"/>
      <c r="D94" s="338"/>
      <c r="E94" s="338"/>
      <c r="F94" s="338"/>
      <c r="G94" s="338"/>
      <c r="H94" s="338"/>
      <c r="I94" s="339"/>
      <c r="J94" s="93">
        <f>ROUND(SUM(J91:J93),2)</f>
        <v>20.58</v>
      </c>
    </row>
    <row r="95" spans="2:10" s="186" customFormat="1">
      <c r="B95" s="360"/>
      <c r="C95" s="360"/>
      <c r="D95" s="360"/>
      <c r="E95" s="360"/>
      <c r="F95" s="360"/>
      <c r="G95" s="360"/>
      <c r="H95" s="360"/>
      <c r="I95" s="360"/>
      <c r="J95" s="360"/>
    </row>
    <row r="96" spans="2:10" s="186" customFormat="1" ht="30">
      <c r="B96" s="199" t="s">
        <v>56</v>
      </c>
      <c r="C96" s="200" t="s">
        <v>47</v>
      </c>
      <c r="D96" s="200" t="s">
        <v>48</v>
      </c>
      <c r="E96" s="201" t="s">
        <v>49</v>
      </c>
      <c r="F96" s="201" t="s">
        <v>50</v>
      </c>
      <c r="G96" s="201" t="s">
        <v>51</v>
      </c>
      <c r="H96" s="201" t="s">
        <v>52</v>
      </c>
      <c r="I96" s="201" t="s">
        <v>53</v>
      </c>
      <c r="J96" s="201" t="s">
        <v>54</v>
      </c>
    </row>
    <row r="97" spans="2:10" s="186" customFormat="1" ht="51" customHeight="1">
      <c r="B97" s="139" t="s">
        <v>240</v>
      </c>
      <c r="C97" s="169" t="s">
        <v>88</v>
      </c>
      <c r="D97" s="168" t="s">
        <v>241</v>
      </c>
      <c r="E97" s="206">
        <v>1</v>
      </c>
      <c r="F97" s="207">
        <v>1</v>
      </c>
      <c r="G97" s="175">
        <f>COTAÇÕES!G19</f>
        <v>938.06</v>
      </c>
      <c r="H97" s="207">
        <v>0</v>
      </c>
      <c r="I97" s="204">
        <f>G97</f>
        <v>938.06</v>
      </c>
      <c r="J97" s="92">
        <f>I97*E97</f>
        <v>938.06</v>
      </c>
    </row>
    <row r="98" spans="2:10" s="186" customFormat="1">
      <c r="B98" s="337" t="s">
        <v>55</v>
      </c>
      <c r="C98" s="361"/>
      <c r="D98" s="338"/>
      <c r="E98" s="338"/>
      <c r="F98" s="338"/>
      <c r="G98" s="338"/>
      <c r="H98" s="338"/>
      <c r="I98" s="339"/>
      <c r="J98" s="93">
        <f>J97</f>
        <v>938.06</v>
      </c>
    </row>
    <row r="99" spans="2:10" s="186" customFormat="1">
      <c r="B99" s="336"/>
      <c r="C99" s="336"/>
      <c r="D99" s="336"/>
      <c r="E99" s="336"/>
      <c r="F99" s="336"/>
      <c r="G99" s="336"/>
      <c r="H99" s="336"/>
      <c r="I99" s="336"/>
      <c r="J99" s="336"/>
    </row>
    <row r="100" spans="2:10" s="186" customFormat="1" ht="30">
      <c r="B100" s="199" t="s">
        <v>57</v>
      </c>
      <c r="C100" s="200" t="s">
        <v>47</v>
      </c>
      <c r="D100" s="200" t="s">
        <v>48</v>
      </c>
      <c r="E100" s="201" t="s">
        <v>49</v>
      </c>
      <c r="F100" s="201" t="s">
        <v>50</v>
      </c>
      <c r="G100" s="201" t="s">
        <v>51</v>
      </c>
      <c r="H100" s="201" t="s">
        <v>52</v>
      </c>
      <c r="I100" s="201" t="s">
        <v>53</v>
      </c>
      <c r="J100" s="201" t="s">
        <v>54</v>
      </c>
    </row>
    <row r="101" spans="2:10" s="186" customFormat="1">
      <c r="B101" s="202"/>
      <c r="C101" s="203"/>
      <c r="D101" s="203"/>
      <c r="E101" s="204"/>
      <c r="F101" s="204"/>
      <c r="G101" s="204"/>
      <c r="H101" s="204"/>
      <c r="I101" s="204"/>
      <c r="J101" s="205"/>
    </row>
    <row r="102" spans="2:10" s="186" customFormat="1">
      <c r="B102" s="337" t="s">
        <v>55</v>
      </c>
      <c r="C102" s="338"/>
      <c r="D102" s="338"/>
      <c r="E102" s="338"/>
      <c r="F102" s="338"/>
      <c r="G102" s="338"/>
      <c r="H102" s="338"/>
      <c r="I102" s="339"/>
      <c r="J102" s="93">
        <f>ROUND(SUM(J101:J101),2)</f>
        <v>0</v>
      </c>
    </row>
    <row r="103" spans="2:10" s="186" customFormat="1">
      <c r="B103" s="141"/>
      <c r="C103" s="198"/>
      <c r="D103" s="198"/>
      <c r="E103" s="198"/>
      <c r="F103" s="198"/>
      <c r="G103" s="198"/>
      <c r="H103" s="198"/>
      <c r="I103" s="198"/>
      <c r="J103" s="198"/>
    </row>
    <row r="104" spans="2:10" s="186" customFormat="1">
      <c r="B104" s="365" t="s">
        <v>58</v>
      </c>
      <c r="C104" s="365"/>
      <c r="D104" s="365"/>
      <c r="E104" s="365"/>
      <c r="F104" s="365"/>
      <c r="G104" s="365"/>
      <c r="H104" s="198"/>
      <c r="I104" s="198"/>
      <c r="J104" s="198"/>
    </row>
    <row r="105" spans="2:10" s="186" customFormat="1">
      <c r="B105" s="343" t="s">
        <v>59</v>
      </c>
      <c r="C105" s="344"/>
      <c r="D105" s="344"/>
      <c r="E105" s="345"/>
      <c r="F105" s="201" t="s">
        <v>60</v>
      </c>
      <c r="G105" s="201" t="s">
        <v>61</v>
      </c>
      <c r="H105" s="198"/>
      <c r="I105" s="198"/>
      <c r="J105" s="198"/>
    </row>
    <row r="106" spans="2:10" s="186" customFormat="1">
      <c r="B106" s="340" t="s">
        <v>62</v>
      </c>
      <c r="C106" s="341"/>
      <c r="D106" s="341"/>
      <c r="E106" s="342"/>
      <c r="F106" s="346">
        <f>$J$10</f>
        <v>1.5727</v>
      </c>
      <c r="G106" s="95">
        <f>J94</f>
        <v>20.58</v>
      </c>
      <c r="H106" s="198"/>
      <c r="I106" s="198"/>
      <c r="J106" s="198"/>
    </row>
    <row r="107" spans="2:10" s="186" customFormat="1">
      <c r="B107" s="340" t="s">
        <v>63</v>
      </c>
      <c r="C107" s="341"/>
      <c r="D107" s="341"/>
      <c r="E107" s="342"/>
      <c r="F107" s="348"/>
      <c r="G107" s="95">
        <f>J98</f>
        <v>938.06</v>
      </c>
      <c r="H107" s="198"/>
      <c r="I107" s="198"/>
      <c r="J107" s="198"/>
    </row>
    <row r="108" spans="2:10" s="186" customFormat="1">
      <c r="B108" s="340" t="s">
        <v>64</v>
      </c>
      <c r="C108" s="341"/>
      <c r="D108" s="341"/>
      <c r="E108" s="342"/>
      <c r="F108" s="348"/>
      <c r="G108" s="95">
        <f>J102</f>
        <v>0</v>
      </c>
      <c r="H108" s="198"/>
      <c r="I108" s="198"/>
      <c r="J108" s="198"/>
    </row>
    <row r="109" spans="2:10" s="186" customFormat="1">
      <c r="B109" s="340" t="s">
        <v>65</v>
      </c>
      <c r="C109" s="341"/>
      <c r="D109" s="341"/>
      <c r="E109" s="342"/>
      <c r="F109" s="348"/>
      <c r="G109" s="95">
        <v>1</v>
      </c>
      <c r="H109" s="198"/>
      <c r="I109" s="198"/>
      <c r="J109" s="198"/>
    </row>
    <row r="110" spans="2:10" s="186" customFormat="1">
      <c r="B110" s="340" t="s">
        <v>66</v>
      </c>
      <c r="C110" s="341"/>
      <c r="D110" s="341"/>
      <c r="E110" s="342"/>
      <c r="F110" s="348"/>
      <c r="G110" s="95">
        <f>G106+G108</f>
        <v>20.58</v>
      </c>
      <c r="H110" s="198"/>
      <c r="I110" s="198"/>
      <c r="J110" s="198"/>
    </row>
    <row r="111" spans="2:10" s="186" customFormat="1">
      <c r="B111" s="340" t="s">
        <v>67</v>
      </c>
      <c r="C111" s="341"/>
      <c r="D111" s="341"/>
      <c r="E111" s="342"/>
      <c r="F111" s="348"/>
      <c r="G111" s="95">
        <f>G110/G109</f>
        <v>20.58</v>
      </c>
      <c r="H111" s="198"/>
      <c r="I111" s="198"/>
      <c r="J111" s="198"/>
    </row>
    <row r="112" spans="2:10" s="186" customFormat="1">
      <c r="B112" s="340" t="s">
        <v>68</v>
      </c>
      <c r="C112" s="341"/>
      <c r="D112" s="341"/>
      <c r="E112" s="342"/>
      <c r="F112" s="347"/>
      <c r="G112" s="95">
        <f>G107+G111</f>
        <v>958.64</v>
      </c>
      <c r="H112" s="198"/>
      <c r="I112" s="198"/>
      <c r="J112" s="198"/>
    </row>
    <row r="113" spans="2:10" s="186" customFormat="1">
      <c r="B113" s="340" t="s">
        <v>69</v>
      </c>
      <c r="C113" s="341"/>
      <c r="D113" s="341"/>
      <c r="E113" s="342"/>
      <c r="F113" s="346">
        <f>$J$11</f>
        <v>0.2915739268680444</v>
      </c>
      <c r="G113" s="95">
        <f>G112*F113</f>
        <v>279.51442925278207</v>
      </c>
      <c r="H113" s="198"/>
      <c r="I113" s="198"/>
      <c r="J113" s="198"/>
    </row>
    <row r="114" spans="2:10" s="186" customFormat="1">
      <c r="B114" s="362" t="s">
        <v>70</v>
      </c>
      <c r="C114" s="363"/>
      <c r="D114" s="363"/>
      <c r="E114" s="364"/>
      <c r="F114" s="347"/>
      <c r="G114" s="96">
        <f>ROUND(SUM(G112+G113),2)</f>
        <v>1238.1500000000001</v>
      </c>
      <c r="H114" s="198"/>
      <c r="I114" s="198"/>
      <c r="J114" s="198"/>
    </row>
    <row r="115" spans="2:10" s="186" customFormat="1"/>
    <row r="116" spans="2:10" s="186" customFormat="1"/>
  </sheetData>
  <mergeCells count="67">
    <mergeCell ref="B32:J32"/>
    <mergeCell ref="B35:I35"/>
    <mergeCell ref="B37:G37"/>
    <mergeCell ref="B82:E82"/>
    <mergeCell ref="B74:E74"/>
    <mergeCell ref="B75:E75"/>
    <mergeCell ref="B46:E46"/>
    <mergeCell ref="F46:F47"/>
    <mergeCell ref="B47:E47"/>
    <mergeCell ref="B49:J49"/>
    <mergeCell ref="B79:E79"/>
    <mergeCell ref="B38:E38"/>
    <mergeCell ref="B39:E39"/>
    <mergeCell ref="F39:F45"/>
    <mergeCell ref="B40:E40"/>
    <mergeCell ref="B41:E41"/>
    <mergeCell ref="B31:I31"/>
    <mergeCell ref="B2:J8"/>
    <mergeCell ref="B14:J14"/>
    <mergeCell ref="B15:B18"/>
    <mergeCell ref="D16:E16"/>
    <mergeCell ref="D17:J17"/>
    <mergeCell ref="B24:I24"/>
    <mergeCell ref="B25:J25"/>
    <mergeCell ref="B113:E113"/>
    <mergeCell ref="F106:F112"/>
    <mergeCell ref="B42:E42"/>
    <mergeCell ref="B43:E43"/>
    <mergeCell ref="B44:E44"/>
    <mergeCell ref="B45:E45"/>
    <mergeCell ref="B66:I66"/>
    <mergeCell ref="B50:B53"/>
    <mergeCell ref="D51:E51"/>
    <mergeCell ref="D52:J52"/>
    <mergeCell ref="B59:I59"/>
    <mergeCell ref="B60:J60"/>
    <mergeCell ref="B104:G104"/>
    <mergeCell ref="B67:J67"/>
    <mergeCell ref="B70:I70"/>
    <mergeCell ref="B72:G72"/>
    <mergeCell ref="B108:E108"/>
    <mergeCell ref="B109:E109"/>
    <mergeCell ref="B110:E110"/>
    <mergeCell ref="B111:E111"/>
    <mergeCell ref="B112:E112"/>
    <mergeCell ref="F113:F114"/>
    <mergeCell ref="B73:E73"/>
    <mergeCell ref="F74:F80"/>
    <mergeCell ref="F81:F82"/>
    <mergeCell ref="B84:J84"/>
    <mergeCell ref="B85:B88"/>
    <mergeCell ref="D86:E86"/>
    <mergeCell ref="D87:J87"/>
    <mergeCell ref="B94:I94"/>
    <mergeCell ref="B95:J95"/>
    <mergeCell ref="B78:E78"/>
    <mergeCell ref="B80:E80"/>
    <mergeCell ref="B98:I98"/>
    <mergeCell ref="B114:E114"/>
    <mergeCell ref="B106:E106"/>
    <mergeCell ref="B107:E107"/>
    <mergeCell ref="B99:J99"/>
    <mergeCell ref="B102:I102"/>
    <mergeCell ref="B76:E76"/>
    <mergeCell ref="B77:E77"/>
    <mergeCell ref="B105:E105"/>
    <mergeCell ref="B81:E81"/>
  </mergeCells>
  <phoneticPr fontId="40" type="noConversion"/>
  <pageMargins left="0.51181102362204722" right="0.51181102362204722" top="0.59055118110236227" bottom="0.59055118110236227" header="0.31496062992125984" footer="0.31496062992125984"/>
  <pageSetup scale="65" fitToWidth="0" fitToHeight="0" orientation="portrait" r:id="rId1"/>
  <ignoredErrors>
    <ignoredError sqref="J11" unlockedFormula="1"/>
  </ignoredErrors>
  <drawing r:id="rId2"/>
  <legacyDrawing r:id="rId3"/>
  <oleObjects>
    <mc:AlternateContent xmlns:mc="http://schemas.openxmlformats.org/markup-compatibility/2006">
      <mc:Choice Requires="x14">
        <oleObject shapeId="7169" r:id="rId4">
          <objectPr defaultSize="0" autoPict="0" r:id="rId5">
            <anchor moveWithCells="1" sizeWithCells="1">
              <from>
                <xdr:col>4</xdr:col>
                <xdr:colOff>0</xdr:colOff>
                <xdr:row>1</xdr:row>
                <xdr:rowOff>19050</xdr:rowOff>
              </from>
              <to>
                <xdr:col>4</xdr:col>
                <xdr:colOff>0</xdr:colOff>
                <xdr:row>8</xdr:row>
                <xdr:rowOff>0</xdr:rowOff>
              </to>
            </anchor>
          </objectPr>
        </oleObject>
      </mc:Choice>
      <mc:Fallback>
        <oleObject shapeId="716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DEAFF-FB3B-457B-9E46-5C2281291978}">
  <sheetPr>
    <tabColor rgb="FFFFFF00"/>
  </sheetPr>
  <dimension ref="B1:G19"/>
  <sheetViews>
    <sheetView view="pageBreakPreview" topLeftCell="A7" zoomScaleNormal="100" zoomScaleSheetLayoutView="100" workbookViewId="0">
      <selection activeCell="G19" sqref="G19"/>
    </sheetView>
  </sheetViews>
  <sheetFormatPr defaultColWidth="9.140625" defaultRowHeight="15"/>
  <cols>
    <col min="1" max="1" width="3.28515625" style="186" customWidth="1"/>
    <col min="2" max="2" width="51.28515625" style="186" customWidth="1"/>
    <col min="3" max="3" width="19.5703125" style="186" customWidth="1"/>
    <col min="4" max="4" width="25.5703125" style="186" customWidth="1"/>
    <col min="5" max="5" width="22.28515625" style="186" customWidth="1"/>
    <col min="6" max="6" width="32.140625" style="186" customWidth="1"/>
    <col min="7" max="7" width="16.140625" style="186" customWidth="1"/>
    <col min="8" max="8" width="15.28515625" style="186" customWidth="1"/>
    <col min="9" max="16384" width="9.140625" style="186"/>
  </cols>
  <sheetData>
    <row r="1" spans="2:7" ht="15.75" thickBot="1">
      <c r="B1"/>
      <c r="C1" s="261"/>
      <c r="D1"/>
      <c r="E1"/>
      <c r="F1"/>
      <c r="G1"/>
    </row>
    <row r="2" spans="2:7" ht="14.25" customHeight="1">
      <c r="B2" s="281" t="s">
        <v>108</v>
      </c>
      <c r="C2" s="325"/>
      <c r="D2" s="325"/>
      <c r="E2" s="325"/>
      <c r="F2" s="325"/>
      <c r="G2" s="326"/>
    </row>
    <row r="3" spans="2:7">
      <c r="B3" s="327"/>
      <c r="C3" s="368"/>
      <c r="D3" s="368"/>
      <c r="E3" s="368"/>
      <c r="F3" s="368"/>
      <c r="G3" s="329"/>
    </row>
    <row r="4" spans="2:7">
      <c r="B4" s="327"/>
      <c r="C4" s="368"/>
      <c r="D4" s="368"/>
      <c r="E4" s="368"/>
      <c r="F4" s="368"/>
      <c r="G4" s="329"/>
    </row>
    <row r="5" spans="2:7">
      <c r="B5" s="327"/>
      <c r="C5" s="368"/>
      <c r="D5" s="368"/>
      <c r="E5" s="368"/>
      <c r="F5" s="368"/>
      <c r="G5" s="329"/>
    </row>
    <row r="6" spans="2:7">
      <c r="B6" s="327"/>
      <c r="C6" s="368"/>
      <c r="D6" s="368"/>
      <c r="E6" s="368"/>
      <c r="F6" s="368"/>
      <c r="G6" s="329"/>
    </row>
    <row r="7" spans="2:7">
      <c r="B7" s="327"/>
      <c r="C7" s="368"/>
      <c r="D7" s="368"/>
      <c r="E7" s="368"/>
      <c r="F7" s="368"/>
      <c r="G7" s="329"/>
    </row>
    <row r="8" spans="2:7" ht="9" customHeight="1" thickBot="1">
      <c r="B8" s="330"/>
      <c r="C8" s="331"/>
      <c r="D8" s="331"/>
      <c r="E8" s="331"/>
      <c r="F8" s="331"/>
      <c r="G8" s="332"/>
    </row>
    <row r="9" spans="2:7" ht="15.75" hidden="1" customHeight="1" thickBot="1">
      <c r="B9" s="41"/>
      <c r="C9" s="262"/>
      <c r="D9" s="41"/>
      <c r="E9" s="41"/>
      <c r="F9" s="41"/>
      <c r="G9" s="41"/>
    </row>
    <row r="10" spans="2:7" ht="15" customHeight="1">
      <c r="B10" s="1" t="s">
        <v>212</v>
      </c>
      <c r="C10" s="380" t="s">
        <v>250</v>
      </c>
      <c r="D10" s="1"/>
      <c r="E10" s="14"/>
      <c r="F10" s="14"/>
      <c r="G10" s="32"/>
    </row>
    <row r="11" spans="2:7" ht="15" customHeight="1">
      <c r="B11" s="4" t="s">
        <v>213</v>
      </c>
      <c r="C11" s="381"/>
      <c r="D11" s="4"/>
      <c r="E11" s="263"/>
      <c r="F11" s="263"/>
      <c r="G11" s="33"/>
    </row>
    <row r="12" spans="2:7" ht="15.75" customHeight="1" thickBot="1">
      <c r="B12" s="7" t="s">
        <v>253</v>
      </c>
      <c r="C12" s="264">
        <v>44719</v>
      </c>
      <c r="D12" s="7"/>
      <c r="E12" s="24"/>
      <c r="F12" s="24"/>
      <c r="G12" s="34"/>
    </row>
    <row r="13" spans="2:7" ht="4.5" customHeight="1">
      <c r="B13"/>
      <c r="C13" s="261"/>
      <c r="D13"/>
      <c r="E13"/>
      <c r="F13"/>
      <c r="G13"/>
    </row>
    <row r="14" spans="2:7" ht="15.75" customHeight="1">
      <c r="B14" s="369" t="s">
        <v>242</v>
      </c>
      <c r="C14" s="369"/>
      <c r="D14" s="265" t="s">
        <v>243</v>
      </c>
      <c r="E14" s="265" t="s">
        <v>243</v>
      </c>
      <c r="F14" s="265" t="s">
        <v>243</v>
      </c>
      <c r="G14" s="265"/>
    </row>
    <row r="15" spans="2:7" ht="15" customHeight="1">
      <c r="B15" s="370"/>
      <c r="C15" s="370"/>
      <c r="D15" s="266" t="s">
        <v>244</v>
      </c>
      <c r="E15" s="266" t="s">
        <v>244</v>
      </c>
      <c r="F15" s="266" t="s">
        <v>244</v>
      </c>
      <c r="G15" s="266"/>
    </row>
    <row r="16" spans="2:7" ht="15.75" customHeight="1" thickBot="1">
      <c r="B16" s="371"/>
      <c r="C16" s="371"/>
      <c r="D16" s="267" t="s">
        <v>245</v>
      </c>
      <c r="E16" s="267" t="s">
        <v>245</v>
      </c>
      <c r="F16" s="267" t="s">
        <v>245</v>
      </c>
      <c r="G16" s="267" t="s">
        <v>246</v>
      </c>
    </row>
    <row r="17" spans="2:7" ht="31.5" customHeight="1" thickBot="1">
      <c r="B17" s="372" t="s">
        <v>240</v>
      </c>
      <c r="C17" s="373" t="s">
        <v>247</v>
      </c>
      <c r="D17" s="376" t="s">
        <v>248</v>
      </c>
      <c r="E17" s="376" t="s">
        <v>249</v>
      </c>
      <c r="F17" s="378" t="s">
        <v>297</v>
      </c>
      <c r="G17" s="268"/>
    </row>
    <row r="18" spans="2:7" ht="15.75" thickBot="1">
      <c r="B18" s="372"/>
      <c r="C18" s="374"/>
      <c r="D18" s="377"/>
      <c r="E18" s="377"/>
      <c r="F18" s="379"/>
      <c r="G18" s="269"/>
    </row>
    <row r="19" spans="2:7" ht="15.75" thickBot="1">
      <c r="B19" s="372"/>
      <c r="C19" s="375"/>
      <c r="D19" s="270">
        <v>818.81</v>
      </c>
      <c r="E19" s="271">
        <v>1058.33</v>
      </c>
      <c r="F19" s="272">
        <v>937.05</v>
      </c>
      <c r="G19" s="273">
        <f>ROUND(((D19+E19+F19)/3),2)</f>
        <v>938.06</v>
      </c>
    </row>
  </sheetData>
  <mergeCells count="9">
    <mergeCell ref="B2:G8"/>
    <mergeCell ref="B14:B16"/>
    <mergeCell ref="C14:C16"/>
    <mergeCell ref="B17:B19"/>
    <mergeCell ref="C17:C19"/>
    <mergeCell ref="D17:D18"/>
    <mergeCell ref="E17:E18"/>
    <mergeCell ref="F17:F18"/>
    <mergeCell ref="C10:C11"/>
  </mergeCells>
  <phoneticPr fontId="40" type="noConversion"/>
  <hyperlinks>
    <hyperlink ref="D17" r:id="rId1" xr:uid="{F336A165-631C-4B56-9A04-728CAADF879F}"/>
    <hyperlink ref="E17" r:id="rId2" xr:uid="{0A5995F3-D3C6-4505-9819-D76566DA6F0A}"/>
    <hyperlink ref="F17" r:id="rId3" display="https://www.belluce.com.br/por-marca/interlight/embutido-de-solo-chao-led-flat-in-redondo-com-anti-ofuscante-externo-preto-texturizado-irc-gt-80-25w-2700k-interlight-3653-ab-s?parceiro=6048&amp;gclid=Cj0KCQiAsdKbBhDHARIsANJ6-jciA3bP9VvIyh5mQ0lTpBcj1KaVsI7yRLZn3AbJwcpN6qUcNH_d4CgaAgMEEALw_wcB" xr:uid="{D055A0FD-8FF3-4B3D-A34F-1B727B802E67}"/>
  </hyperlinks>
  <pageMargins left="0.51181102362204722" right="0.51181102362204722" top="0.59055118110236227" bottom="0.59055118110236227" header="0.31496062992125984" footer="0.31496062992125984"/>
  <pageSetup scale="55" fitToWidth="0" fitToHeight="0" orientation="portrait" r:id="rId4"/>
  <drawing r:id="rId5"/>
  <legacyDrawing r:id="rId6"/>
  <oleObjects>
    <mc:AlternateContent xmlns:mc="http://schemas.openxmlformats.org/markup-compatibility/2006">
      <mc:Choice Requires="x14">
        <oleObject shapeId="16385" r:id="rId7">
          <objectPr defaultSize="0" autoPict="0" r:id="rId8">
            <anchor moveWithCells="1" sizeWithCells="1">
              <from>
                <xdr:col>4</xdr:col>
                <xdr:colOff>0</xdr:colOff>
                <xdr:row>1</xdr:row>
                <xdr:rowOff>19050</xdr:rowOff>
              </from>
              <to>
                <xdr:col>4</xdr:col>
                <xdr:colOff>0</xdr:colOff>
                <xdr:row>8</xdr:row>
                <xdr:rowOff>0</xdr:rowOff>
              </to>
            </anchor>
          </objectPr>
        </oleObject>
      </mc:Choice>
      <mc:Fallback>
        <oleObject shapeId="16385" r:id="rId7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59999389629810485"/>
    <outlinePr summaryBelow="0"/>
  </sheetPr>
  <dimension ref="A1:O69"/>
  <sheetViews>
    <sheetView view="pageBreakPreview" zoomScale="85" zoomScaleNormal="100" zoomScaleSheetLayoutView="85" workbookViewId="0">
      <selection activeCell="I12" sqref="I12"/>
    </sheetView>
  </sheetViews>
  <sheetFormatPr defaultRowHeight="15"/>
  <cols>
    <col min="1" max="1" width="3.5703125" style="35" customWidth="1"/>
    <col min="2" max="2" width="16.7109375" customWidth="1"/>
    <col min="3" max="3" width="49" customWidth="1"/>
    <col min="4" max="4" width="24.85546875" customWidth="1"/>
    <col min="5" max="5" width="17.28515625" customWidth="1"/>
    <col min="6" max="15" width="9.140625" style="35"/>
  </cols>
  <sheetData>
    <row r="1" spans="2:6" s="35" customFormat="1" ht="15.75" thickBot="1"/>
    <row r="2" spans="2:6" s="35" customFormat="1">
      <c r="B2" s="281" t="s">
        <v>108</v>
      </c>
      <c r="C2" s="325"/>
      <c r="D2" s="325"/>
      <c r="E2" s="326"/>
    </row>
    <row r="3" spans="2:6" s="35" customFormat="1">
      <c r="B3" s="327"/>
      <c r="C3" s="328"/>
      <c r="D3" s="328"/>
      <c r="E3" s="329"/>
    </row>
    <row r="4" spans="2:6" s="35" customFormat="1">
      <c r="B4" s="327"/>
      <c r="C4" s="328"/>
      <c r="D4" s="328"/>
      <c r="E4" s="329"/>
    </row>
    <row r="5" spans="2:6" s="35" customFormat="1">
      <c r="B5" s="327"/>
      <c r="C5" s="328"/>
      <c r="D5" s="328"/>
      <c r="E5" s="329"/>
    </row>
    <row r="6" spans="2:6" s="35" customFormat="1">
      <c r="B6" s="327"/>
      <c r="C6" s="328"/>
      <c r="D6" s="328"/>
      <c r="E6" s="329"/>
    </row>
    <row r="7" spans="2:6" s="35" customFormat="1">
      <c r="B7" s="327"/>
      <c r="C7" s="328"/>
      <c r="D7" s="328"/>
      <c r="E7" s="329"/>
    </row>
    <row r="8" spans="2:6" s="35" customFormat="1" ht="15.75" thickBot="1">
      <c r="B8" s="330"/>
      <c r="C8" s="331"/>
      <c r="D8" s="331"/>
      <c r="E8" s="332"/>
    </row>
    <row r="9" spans="2:6" s="35" customFormat="1" ht="15.75" thickBot="1">
      <c r="B9" s="11"/>
      <c r="C9" s="11"/>
      <c r="D9" s="11"/>
      <c r="E9" s="11"/>
    </row>
    <row r="10" spans="2:6" s="35" customFormat="1">
      <c r="B10" s="1" t="s">
        <v>251</v>
      </c>
      <c r="C10" s="1"/>
      <c r="D10" s="14"/>
      <c r="E10" s="32"/>
    </row>
    <row r="11" spans="2:6" s="35" customFormat="1">
      <c r="B11" s="4" t="s">
        <v>109</v>
      </c>
      <c r="C11" s="4"/>
      <c r="D11" s="19"/>
      <c r="E11" s="33"/>
      <c r="F11" s="31"/>
    </row>
    <row r="12" spans="2:6" s="35" customFormat="1" ht="15.75" thickBot="1">
      <c r="B12" s="7" t="s">
        <v>254</v>
      </c>
      <c r="C12" s="7"/>
      <c r="D12" s="24"/>
      <c r="E12" s="34"/>
      <c r="F12" s="31"/>
    </row>
    <row r="13" spans="2:6" s="35" customFormat="1" ht="15.75" thickBot="1">
      <c r="B13" s="19"/>
      <c r="C13" s="19"/>
      <c r="D13" s="19"/>
      <c r="E13" s="19"/>
      <c r="F13" s="31"/>
    </row>
    <row r="14" spans="2:6" customFormat="1" ht="16.5" thickBot="1">
      <c r="B14" s="398" t="s">
        <v>26</v>
      </c>
      <c r="C14" s="399"/>
      <c r="D14" s="399"/>
      <c r="E14" s="400"/>
      <c r="F14" s="31"/>
    </row>
    <row r="15" spans="2:6" customFormat="1" ht="15.75" customHeight="1">
      <c r="B15" s="386" t="s">
        <v>27</v>
      </c>
      <c r="C15" s="387"/>
      <c r="D15" s="387"/>
      <c r="E15" s="387"/>
    </row>
    <row r="16" spans="2:6" customFormat="1">
      <c r="B16" s="401" t="s">
        <v>23</v>
      </c>
      <c r="C16" s="401"/>
      <c r="D16" s="401"/>
      <c r="E16" s="217" t="s">
        <v>28</v>
      </c>
    </row>
    <row r="17" spans="1:15">
      <c r="A17"/>
      <c r="B17" s="382" t="s">
        <v>29</v>
      </c>
      <c r="C17" s="382"/>
      <c r="D17" s="382"/>
      <c r="E17" s="214">
        <v>4.0599999999999996</v>
      </c>
      <c r="F17"/>
      <c r="G17"/>
      <c r="H17"/>
      <c r="I17"/>
      <c r="J17"/>
      <c r="K17"/>
      <c r="L17"/>
      <c r="M17"/>
      <c r="N17"/>
      <c r="O17"/>
    </row>
    <row r="18" spans="1:15">
      <c r="A18"/>
      <c r="B18" s="382" t="s">
        <v>112</v>
      </c>
      <c r="C18" s="382"/>
      <c r="D18" s="382"/>
      <c r="E18" s="214">
        <v>8.19</v>
      </c>
      <c r="F18"/>
      <c r="G18"/>
      <c r="H18"/>
      <c r="I18"/>
      <c r="J18"/>
      <c r="K18"/>
      <c r="L18"/>
      <c r="M18"/>
      <c r="N18"/>
      <c r="O18"/>
    </row>
    <row r="19" spans="1:15">
      <c r="A19"/>
      <c r="B19" s="382" t="s">
        <v>113</v>
      </c>
      <c r="C19" s="382"/>
      <c r="D19" s="382"/>
      <c r="E19" s="214"/>
      <c r="F19"/>
      <c r="G19"/>
      <c r="H19"/>
      <c r="I19"/>
      <c r="J19"/>
      <c r="K19"/>
      <c r="L19"/>
      <c r="M19"/>
      <c r="N19"/>
      <c r="O19"/>
    </row>
    <row r="20" spans="1:15">
      <c r="A20"/>
      <c r="B20" s="397" t="s">
        <v>114</v>
      </c>
      <c r="C20" s="397"/>
      <c r="D20" s="397"/>
      <c r="E20" s="214">
        <v>2</v>
      </c>
      <c r="F20"/>
      <c r="G20"/>
      <c r="H20"/>
      <c r="I20"/>
      <c r="J20"/>
      <c r="K20"/>
      <c r="L20"/>
      <c r="M20"/>
      <c r="N20"/>
      <c r="O20"/>
    </row>
    <row r="21" spans="1:15">
      <c r="A21"/>
      <c r="B21" s="397" t="s">
        <v>31</v>
      </c>
      <c r="C21" s="397"/>
      <c r="D21" s="397"/>
      <c r="E21" s="214">
        <v>0.65</v>
      </c>
      <c r="F21"/>
      <c r="G21"/>
      <c r="H21"/>
      <c r="I21"/>
      <c r="J21"/>
      <c r="K21"/>
      <c r="L21"/>
      <c r="M21"/>
      <c r="N21"/>
      <c r="O21"/>
    </row>
    <row r="22" spans="1:15">
      <c r="A22"/>
      <c r="B22" s="397" t="s">
        <v>32</v>
      </c>
      <c r="C22" s="397"/>
      <c r="D22" s="397"/>
      <c r="E22" s="214">
        <v>3</v>
      </c>
      <c r="F22"/>
      <c r="G22"/>
      <c r="H22"/>
      <c r="I22"/>
      <c r="J22"/>
      <c r="K22"/>
      <c r="L22"/>
      <c r="M22"/>
      <c r="N22"/>
      <c r="O22"/>
    </row>
    <row r="23" spans="1:15">
      <c r="A23"/>
      <c r="B23" s="382" t="s">
        <v>115</v>
      </c>
      <c r="C23" s="382"/>
      <c r="D23" s="382"/>
      <c r="E23" s="214">
        <v>0.61</v>
      </c>
      <c r="F23"/>
      <c r="G23"/>
      <c r="H23"/>
      <c r="I23"/>
      <c r="J23"/>
      <c r="K23"/>
      <c r="L23"/>
      <c r="M23"/>
      <c r="N23"/>
      <c r="O23"/>
    </row>
    <row r="24" spans="1:15">
      <c r="A24"/>
      <c r="B24" s="382" t="s">
        <v>116</v>
      </c>
      <c r="C24" s="382"/>
      <c r="D24" s="382"/>
      <c r="E24" s="214">
        <v>1</v>
      </c>
      <c r="F24"/>
      <c r="G24"/>
      <c r="H24"/>
      <c r="I24"/>
      <c r="J24"/>
      <c r="K24"/>
      <c r="L24"/>
      <c r="M24"/>
      <c r="N24"/>
      <c r="O24"/>
    </row>
    <row r="25" spans="1:15">
      <c r="A25"/>
      <c r="B25" s="382" t="s">
        <v>30</v>
      </c>
      <c r="C25" s="382"/>
      <c r="D25" s="382"/>
      <c r="E25" s="214">
        <v>8</v>
      </c>
      <c r="F25"/>
      <c r="G25"/>
      <c r="H25"/>
      <c r="I25"/>
      <c r="J25"/>
      <c r="K25"/>
      <c r="L25"/>
      <c r="M25"/>
      <c r="N25"/>
      <c r="O25"/>
    </row>
    <row r="26" spans="1:15">
      <c r="A26"/>
      <c r="B26" s="215"/>
      <c r="C26" s="179"/>
      <c r="D26" s="179"/>
      <c r="E26" s="179"/>
      <c r="F26"/>
      <c r="G26"/>
      <c r="H26"/>
      <c r="I26"/>
      <c r="J26"/>
      <c r="K26"/>
      <c r="L26"/>
      <c r="M26"/>
      <c r="N26"/>
      <c r="O26"/>
    </row>
    <row r="27" spans="1:15" ht="15.75">
      <c r="A27"/>
      <c r="B27" s="386" t="s">
        <v>33</v>
      </c>
      <c r="C27" s="387"/>
      <c r="D27" s="387"/>
      <c r="E27" s="387"/>
      <c r="F27"/>
      <c r="G27"/>
      <c r="H27"/>
      <c r="I27"/>
      <c r="J27"/>
      <c r="K27"/>
      <c r="L27"/>
      <c r="M27"/>
      <c r="N27"/>
      <c r="O27"/>
    </row>
    <row r="28" spans="1:15">
      <c r="A28"/>
      <c r="B28" s="215"/>
      <c r="C28" s="215"/>
      <c r="D28" s="215"/>
      <c r="E28" s="215"/>
      <c r="F28"/>
      <c r="G28"/>
      <c r="H28"/>
      <c r="I28"/>
      <c r="J28"/>
      <c r="K28"/>
      <c r="L28"/>
      <c r="M28"/>
      <c r="N28"/>
      <c r="O28"/>
    </row>
    <row r="29" spans="1:15" ht="15" customHeight="1">
      <c r="A29"/>
      <c r="B29" s="388" t="s">
        <v>117</v>
      </c>
      <c r="C29" s="389"/>
      <c r="D29" s="389"/>
      <c r="E29" s="390"/>
      <c r="F29"/>
      <c r="G29"/>
      <c r="H29"/>
      <c r="I29"/>
      <c r="J29"/>
      <c r="K29"/>
      <c r="L29"/>
      <c r="M29"/>
      <c r="N29"/>
      <c r="O29"/>
    </row>
    <row r="30" spans="1:15" ht="15" customHeight="1">
      <c r="A30"/>
      <c r="B30" s="391"/>
      <c r="C30" s="392"/>
      <c r="D30" s="392"/>
      <c r="E30" s="393"/>
      <c r="F30"/>
      <c r="G30"/>
      <c r="H30"/>
      <c r="I30"/>
      <c r="J30"/>
      <c r="K30"/>
      <c r="L30"/>
      <c r="M30"/>
      <c r="N30"/>
      <c r="O30"/>
    </row>
    <row r="31" spans="1:15">
      <c r="A31"/>
      <c r="B31" s="394"/>
      <c r="C31" s="395"/>
      <c r="D31" s="395"/>
      <c r="E31" s="396"/>
      <c r="F31"/>
      <c r="G31"/>
      <c r="H31"/>
      <c r="I31"/>
      <c r="J31"/>
      <c r="K31"/>
      <c r="L31"/>
      <c r="M31"/>
      <c r="N31"/>
      <c r="O31"/>
    </row>
    <row r="32" spans="1:15">
      <c r="B32" s="216"/>
      <c r="C32" s="216"/>
      <c r="D32" s="216"/>
      <c r="E32" s="216"/>
    </row>
    <row r="33" spans="1:15" s="37" customFormat="1" ht="24" customHeight="1">
      <c r="A33" s="36"/>
      <c r="B33" s="383" t="s">
        <v>34</v>
      </c>
      <c r="C33" s="384"/>
      <c r="D33" s="385"/>
      <c r="E33" s="274">
        <f>((E17+E18+E23+E25+E24)/100+1)/(1-(E20+E21+E22)/100)-1</f>
        <v>0.2915739268680444</v>
      </c>
      <c r="F33" s="36"/>
      <c r="G33" s="36"/>
      <c r="H33" s="36"/>
      <c r="I33" s="36"/>
      <c r="J33" s="36"/>
      <c r="K33" s="36"/>
      <c r="L33" s="36"/>
      <c r="M33" s="36"/>
      <c r="N33" s="36"/>
      <c r="O33" s="36"/>
    </row>
    <row r="34" spans="1:15" s="35" customFormat="1"/>
    <row r="35" spans="1:15" s="35" customFormat="1"/>
    <row r="36" spans="1:15" s="35" customFormat="1"/>
    <row r="37" spans="1:15" s="35" customFormat="1"/>
    <row r="38" spans="1:15" s="35" customFormat="1"/>
    <row r="39" spans="1:15" s="35" customFormat="1"/>
    <row r="40" spans="1:15" s="35" customFormat="1"/>
    <row r="41" spans="1:15" s="35" customFormat="1"/>
    <row r="42" spans="1:15" s="35" customFormat="1"/>
    <row r="43" spans="1:15" s="35" customFormat="1"/>
    <row r="44" spans="1:15" s="35" customFormat="1"/>
    <row r="45" spans="1:15" s="35" customFormat="1"/>
    <row r="46" spans="1:15" s="35" customFormat="1"/>
    <row r="47" spans="1:15" s="35" customFormat="1"/>
    <row r="48" spans="1:15" s="35" customFormat="1"/>
    <row r="49" s="35" customFormat="1"/>
    <row r="50" s="35" customFormat="1"/>
    <row r="51" s="35" customFormat="1"/>
    <row r="52" s="35" customFormat="1"/>
    <row r="53" s="35" customFormat="1"/>
    <row r="54" s="35" customFormat="1"/>
    <row r="55" s="35" customFormat="1"/>
    <row r="56" s="35" customFormat="1"/>
    <row r="57" s="35" customFormat="1"/>
    <row r="58" s="35" customFormat="1"/>
    <row r="59" s="35" customFormat="1"/>
    <row r="60" s="35" customFormat="1"/>
    <row r="61" s="35" customFormat="1"/>
    <row r="62" s="35" customFormat="1"/>
    <row r="63" s="35" customFormat="1"/>
    <row r="64" s="35" customFormat="1"/>
    <row r="65" s="35" customFormat="1"/>
    <row r="66" s="35" customFormat="1"/>
    <row r="67" s="35" customFormat="1"/>
    <row r="68" customFormat="1"/>
    <row r="69" customFormat="1"/>
  </sheetData>
  <mergeCells count="16">
    <mergeCell ref="B22:D22"/>
    <mergeCell ref="B19:D19"/>
    <mergeCell ref="B20:D20"/>
    <mergeCell ref="B2:E8"/>
    <mergeCell ref="B14:E14"/>
    <mergeCell ref="B18:D18"/>
    <mergeCell ref="B21:D21"/>
    <mergeCell ref="B15:E15"/>
    <mergeCell ref="B16:D16"/>
    <mergeCell ref="B17:D17"/>
    <mergeCell ref="B23:D23"/>
    <mergeCell ref="B24:D24"/>
    <mergeCell ref="B33:D33"/>
    <mergeCell ref="B25:D25"/>
    <mergeCell ref="B27:E27"/>
    <mergeCell ref="B29:E31"/>
  </mergeCells>
  <pageMargins left="0.27559055118110237" right="0.27559055118110237" top="0.27559055118110237" bottom="0.27559055118110237" header="0" footer="0"/>
  <pageSetup scale="91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12</vt:i4>
      </vt:variant>
    </vt:vector>
  </HeadingPairs>
  <TitlesOfParts>
    <vt:vector size="18" baseType="lpstr">
      <vt:lpstr>PLANILHA ORÇAMENTARIA</vt:lpstr>
      <vt:lpstr>CRONOGRAMA</vt:lpstr>
      <vt:lpstr>CRONOGRAMA REFORMA</vt:lpstr>
      <vt:lpstr>COMPOSICOES</vt:lpstr>
      <vt:lpstr>COTAÇÕES</vt:lpstr>
      <vt:lpstr>BDI</vt:lpstr>
      <vt:lpstr>BDI!Area_de_impressao</vt:lpstr>
      <vt:lpstr>COMPOSICOES!Area_de_impressao</vt:lpstr>
      <vt:lpstr>COTAÇÕES!Area_de_impressao</vt:lpstr>
      <vt:lpstr>CRONOGRAMA!Area_de_impressao</vt:lpstr>
      <vt:lpstr>'CRONOGRAMA REFORMA'!Area_de_impressao</vt:lpstr>
      <vt:lpstr>'PLANILHA ORÇAMENTARIA'!Area_de_impressao</vt:lpstr>
      <vt:lpstr>BDI</vt:lpstr>
      <vt:lpstr>COMPOSICOES!Titulos_de_impressao</vt:lpstr>
      <vt:lpstr>COTAÇÕES!Titulos_de_impressao</vt:lpstr>
      <vt:lpstr>CRONOGRAMA!Titulos_de_impressao</vt:lpstr>
      <vt:lpstr>'CRONOGRAMA REFORMA'!Titulos_de_impressao</vt:lpstr>
      <vt:lpstr>'PLANILHA ORÇAMENTARIA'!Titulos_de_impressao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2017-06-07T15:11:31Z</dcterms:created>
  <dcterms:modified xsi:type="dcterms:W3CDTF">2022-11-18T12:25:21Z</dcterms:modified>
</cp:coreProperties>
</file>